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760" activeTab="8"/>
  </bookViews>
  <sheets>
    <sheet name="STP1a" sheetId="1" r:id="rId1"/>
    <sheet name="STP1b" sheetId="2" r:id="rId2"/>
    <sheet name="STP2" sheetId="3" r:id="rId3"/>
    <sheet name="STP3a" sheetId="4" r:id="rId4"/>
    <sheet name="STP3b" sheetId="5" r:id="rId5"/>
    <sheet name="STP4a" sheetId="6" r:id="rId6"/>
    <sheet name="STP4b" sheetId="7" r:id="rId7"/>
    <sheet name="STP5a" sheetId="8" r:id="rId8"/>
    <sheet name="STP-5b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<sst xmlns="http://schemas.openxmlformats.org/spreadsheetml/2006/main" count="1199" uniqueCount="389">
  <si>
    <t>PHỤ LỤC STP-01A</t>
  </si>
  <si>
    <t>STT</t>
  </si>
  <si>
    <t>SỞ TƯ PHÁP</t>
  </si>
  <si>
    <t>XÂY DỰNG VĂN BẢN QUY PHẠM PHÁP LUẬT (VBQPPL)</t>
  </si>
  <si>
    <t xml:space="preserve">THẨM ĐỊNH VBQPPL </t>
  </si>
  <si>
    <t>Tổng số VBQPPL cơ quan Tư pháp được giao</t>
  </si>
  <si>
    <t>Tổng số văn bản, đề án đã ban hành trên toàn tỉnh</t>
  </si>
  <si>
    <t>Chủ trì soạn thảo</t>
  </si>
  <si>
    <t xml:space="preserve"> Phối hợp soạn thảo</t>
  </si>
  <si>
    <t>Chủ trì soạn thảo đã được ban hành</t>
  </si>
  <si>
    <t>Phối hợp soạn thảo đã được ban hành</t>
  </si>
  <si>
    <t>Xã</t>
  </si>
  <si>
    <t>Huyện</t>
  </si>
  <si>
    <t>Tỉnh</t>
  </si>
  <si>
    <t>Cộng</t>
  </si>
  <si>
    <t>1</t>
  </si>
  <si>
    <t>2</t>
  </si>
  <si>
    <t>3</t>
  </si>
  <si>
    <t>4=1+2+3</t>
  </si>
  <si>
    <t>5</t>
  </si>
  <si>
    <t>6</t>
  </si>
  <si>
    <t>7</t>
  </si>
  <si>
    <t>8=5+6+7</t>
  </si>
  <si>
    <t>9</t>
  </si>
  <si>
    <t>10</t>
  </si>
  <si>
    <t>11</t>
  </si>
  <si>
    <t>12=9+10+11</t>
  </si>
  <si>
    <t>13</t>
  </si>
  <si>
    <t>14</t>
  </si>
  <si>
    <t>15</t>
  </si>
  <si>
    <t>16=13+14+15</t>
  </si>
  <si>
    <t>17</t>
  </si>
  <si>
    <t>18</t>
  </si>
  <si>
    <t>19</t>
  </si>
  <si>
    <t>20=17+18+19</t>
  </si>
  <si>
    <t>An Giang</t>
  </si>
  <si>
    <t>Bà Rịa - VT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</si>
  <si>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</si>
  <si>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</si>
  <si>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</si>
  <si>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</si>
  <si>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</si>
  <si>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</si>
  <si>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</si>
  <si>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</si>
  <si>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</si>
  <si>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</si>
  <si>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</si>
  <si>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</si>
  <si>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</si>
  <si>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</si>
  <si>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</si>
  <si>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</si>
  <si>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</si>
  <si>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</si>
  <si>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</si>
  <si>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</si>
  <si>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</si>
  <si>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</si>
  <si>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</si>
  <si>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</si>
  <si>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</si>
  <si>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</si>
  <si>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Hoà Bình</t>
  </si>
  <si>
    <t>Hưng Yên</t>
  </si>
  <si>
    <t>TP. HCM</t>
  </si>
  <si>
    <t>Khánh Hoà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</si>
  <si>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</si>
  <si>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</si>
  <si>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</si>
  <si>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</si>
  <si>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</si>
  <si>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</si>
  <si>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</si>
  <si>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</si>
  <si>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</si>
  <si>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</si>
  <si>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</si>
  <si>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</si>
  <si>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</si>
  <si>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</si>
  <si>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</si>
  <si>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</si>
  <si>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</si>
  <si>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</si>
  <si>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</si>
  <si>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</si>
  <si>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</si>
  <si>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</si>
  <si>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</si>
  <si>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Thừa Thiên Huế</t>
  </si>
  <si>
    <t>Thanh Hoá</t>
  </si>
  <si>
    <t>Tiền Giang</t>
  </si>
  <si>
    <t xml:space="preserve">Trà Vinh </t>
  </si>
  <si>
    <t>Tuyên Quang</t>
  </si>
  <si>
    <t>Vĩnh Long</t>
  </si>
  <si>
    <t>Vĩnh Phúc</t>
  </si>
  <si>
    <t>Yên Bái</t>
  </si>
  <si>
    <t>TỔNG</t>
  </si>
  <si>
    <t xml:space="preserve">Ghi chú: </t>
  </si>
  <si>
    <t xml:space="preserve">   - Các số liệu được tổng hợp từ Phụ lục của các Sở Tư pháp.</t>
  </si>
  <si>
    <t xml:space="preserve">   - Những ô để trống là do các tỉnh chưa gửi số liệu hoặc đã gửi nhưng không đúng yêu cầu.</t>
  </si>
  <si>
    <t>PHỤ LỤC STP-01B</t>
  </si>
  <si>
    <t>KIỂM TRA VBQPPL</t>
  </si>
  <si>
    <t>Tổng số văn bản, đề án cơ quan Tư pháp cấp tỉnh, huyện đã thẩm định/Tư pháp xã đã có ý kiến</t>
  </si>
  <si>
    <t>Tổng số VBQPPL đã kiểm tra</t>
  </si>
  <si>
    <t>Tổng số VBQPPL phát hiện có vi phạm</t>
  </si>
  <si>
    <t>Tổng số VBQPPL vi phạm đã kiến nghị xử lý</t>
  </si>
  <si>
    <t>Tổng số VBQPPL kiến nghị xử lý đã xử lý xong</t>
  </si>
  <si>
    <t>21</t>
  </si>
  <si>
    <t>22</t>
  </si>
  <si>
    <t>23</t>
  </si>
  <si>
    <t>24=21+22+23</t>
  </si>
  <si>
    <t>27=25+26</t>
  </si>
  <si>
    <t>30=28+29</t>
  </si>
  <si>
    <t>33=31+32</t>
  </si>
  <si>
    <t>36=34+35</t>
  </si>
  <si>
    <t>Bà Rịa - Vũng Tàu</t>
  </si>
  <si>
    <t>PHỤ LỤC STP-02</t>
  </si>
  <si>
    <t>PHỔ BIẾN, GIÁO DỤC PHÁP LUẬT(PL)</t>
  </si>
  <si>
    <t>HÒA GIẢI</t>
  </si>
  <si>
    <t>Số cuộc tuyên truyền PL theo hình thức tuyên truyền miệng</t>
  </si>
  <si>
    <t>Số lượt người được tuyên truyền PL theo hình thức tuyên truyền miệng</t>
  </si>
  <si>
    <t>Số tài liệu phát hành (bộ)</t>
  </si>
  <si>
    <t xml:space="preserve">Số lượng báo cáo viên, tuyên truyền viên pháp luật </t>
  </si>
  <si>
    <t>Số thôn, tổ dân phố và tương đương</t>
  </si>
  <si>
    <t xml:space="preserve">Số tổ hòa giải
</t>
  </si>
  <si>
    <t xml:space="preserve">Số hòa giải viên
</t>
  </si>
  <si>
    <t xml:space="preserve">Số vụ, việc nhận hòa giải </t>
  </si>
  <si>
    <t>Số vụ, việc hòa giải thành</t>
  </si>
  <si>
    <t xml:space="preserve">Báo cáo viên </t>
  </si>
  <si>
    <t>Tuyên truyền viên</t>
  </si>
  <si>
    <t>Cấp tỉnh</t>
  </si>
  <si>
    <t>Cấp huyện</t>
  </si>
  <si>
    <t>7=4+5+6</t>
  </si>
  <si>
    <t>Cao bằng</t>
  </si>
  <si>
    <t>Hòa Bình</t>
  </si>
  <si>
    <t>TP. Hồ Chí Minh</t>
  </si>
  <si>
    <t>Khánh Hòa</t>
  </si>
  <si>
    <t>Thanh Hóa</t>
  </si>
  <si>
    <t>Trà Vinh</t>
  </si>
  <si>
    <t>Tổng:</t>
  </si>
  <si>
    <t>Địa phương</t>
  </si>
  <si>
    <t>Lĩnh vực khác</t>
  </si>
  <si>
    <t>Đăk Lăk</t>
  </si>
  <si>
    <t>Đăk Nông</t>
  </si>
  <si>
    <t>Tp. Hồ Chí Minh</t>
  </si>
  <si>
    <t>3=1+2</t>
  </si>
  <si>
    <t>9=7+8</t>
  </si>
  <si>
    <t xml:space="preserve">Quảng Ngãi </t>
  </si>
  <si>
    <t>Theo Biểu mẫu số STP-02 ban hành kèm theo Công văn số 306/BTP-KHTC ngày 16/10/2009</t>
  </si>
  <si>
    <t>Theo Biểu mẫu số STP-01 ban hành kèm theo Công văn số 306/BTP-KHTC ngày 16/10/2009</t>
  </si>
  <si>
    <t>Theo Biểu mẫu số STP-01 ban hành kèm theo Công văn số              306/BTP-KHTC ngày 06/10/2009</t>
  </si>
  <si>
    <t>PHỤ LỤC STP-03A</t>
  </si>
  <si>
    <t>HỘ TỊCH</t>
  </si>
  <si>
    <t>Tổng số đăng ký khai sinh</t>
  </si>
  <si>
    <t>Tổng số đăng ký kết hôn</t>
  </si>
  <si>
    <t>Tổng số đăng ký khai tử</t>
  </si>
  <si>
    <t>Trong nước</t>
  </si>
  <si>
    <t>Có yếu tố nước ngoài</t>
  </si>
  <si>
    <t>Tổng cộng</t>
  </si>
  <si>
    <t xml:space="preserve">Nam </t>
  </si>
  <si>
    <t>Nữ</t>
  </si>
  <si>
    <t>6=4+5</t>
  </si>
  <si>
    <t>7=3+6</t>
  </si>
  <si>
    <t>10=8+9</t>
  </si>
  <si>
    <t>Theo Biểu mẫu số STP-03 ban hành kèm theo Công văn số 306/BTP-KHTC ngày 16/10/2009</t>
  </si>
  <si>
    <t>Hồ Chí Minh</t>
  </si>
  <si>
    <t>LÝ LỊCH TƯ PHÁP(LLTP)</t>
  </si>
  <si>
    <t>CHỨNG THỰC</t>
  </si>
  <si>
    <t>CON NUÔI</t>
  </si>
  <si>
    <t xml:space="preserve">Tổng số phiếu LLTP đã cấp </t>
  </si>
  <si>
    <t>Tổng số việc chứng thực</t>
  </si>
  <si>
    <r>
      <t xml:space="preserve">Tổng số lệ phí thu được </t>
    </r>
    <r>
      <rPr>
        <sz val="8"/>
        <rFont val="Arial"/>
        <family val="2"/>
      </rPr>
      <t>(Đơn vị tính: 1.000 đồng)</t>
    </r>
  </si>
  <si>
    <t>Cho công dân VN</t>
  </si>
  <si>
    <t>Cho người nước ngoài</t>
  </si>
  <si>
    <t>Theo Nghị định 79/2007/NĐ-CP</t>
  </si>
  <si>
    <t>Hợp đồng, giao dịch</t>
  </si>
  <si>
    <t>12</t>
  </si>
  <si>
    <t>14=12+13</t>
  </si>
  <si>
    <t>20=18+19</t>
  </si>
  <si>
    <t>23=21+22</t>
  </si>
  <si>
    <t>24=20+23</t>
  </si>
  <si>
    <t>THỐNG KÊ HOẠT ĐỘNG HỘ TỊCH</t>
  </si>
  <si>
    <t>THỐNG KÊ HOẠT ĐỘNG LÝ LỊCH TƯ PHÁP, CHỨNG THỰC, CON NUÔI</t>
  </si>
  <si>
    <t>PHỤ LỤC STP-04A</t>
  </si>
  <si>
    <t>LUẬT SƯ</t>
  </si>
  <si>
    <t>Số tổ chức hành nghề luật sư đăng ký hoạt động tại địa phương</t>
  </si>
  <si>
    <t xml:space="preserve">Số lượng vụ việc </t>
  </si>
  <si>
    <r>
      <t xml:space="preserve">Doanh thu </t>
    </r>
    <r>
      <rPr>
        <sz val="10"/>
        <rFont val="Arial"/>
        <family val="2"/>
      </rPr>
      <t>(Đơn vị tính: 1.000 đồng)</t>
    </r>
  </si>
  <si>
    <r>
      <t>Tổng số nộp ngân sách</t>
    </r>
    <r>
      <rPr>
        <sz val="10"/>
        <rFont val="Arial"/>
        <family val="2"/>
      </rPr>
      <t xml:space="preserve"> (Đơn vị tính: 1.000 đồng)</t>
    </r>
  </si>
  <si>
    <t>Tổ chức luật sư trong nước</t>
  </si>
  <si>
    <t>Tổ chức nước ngoài</t>
  </si>
  <si>
    <t>Tranh tụng</t>
  </si>
  <si>
    <t>Tư vấn</t>
  </si>
  <si>
    <t>Khác</t>
  </si>
  <si>
    <t>Tổ chức trong nước</t>
  </si>
  <si>
    <t>17=15+16</t>
  </si>
  <si>
    <t>23=20+21+22</t>
  </si>
  <si>
    <t>26=24+25</t>
  </si>
  <si>
    <t>27</t>
  </si>
  <si>
    <t>28</t>
  </si>
  <si>
    <t>29=27+28</t>
  </si>
  <si>
    <t>TT Huế</t>
  </si>
  <si>
    <t>PHỤ LỤC STP-04B</t>
  </si>
  <si>
    <t>CÔNG CHỨNG (CC)</t>
  </si>
  <si>
    <t xml:space="preserve">Tổng số tổ chức hành nghề công chứng </t>
  </si>
  <si>
    <t xml:space="preserve">Tổng số công chứng viên </t>
  </si>
  <si>
    <t>Tổng số việc công chứng</t>
  </si>
  <si>
    <r>
      <t>Tổng số phí thu được</t>
    </r>
    <r>
      <rPr>
        <sz val="9"/>
        <rFont val="Arial"/>
        <family val="2"/>
      </rPr>
      <t xml:space="preserve"> (Đơn vị tính: 1.000 đồng)</t>
    </r>
  </si>
  <si>
    <r>
      <t xml:space="preserve">Tổng số nộp ngân sách </t>
    </r>
    <r>
      <rPr>
        <sz val="9"/>
        <rFont val="Arial"/>
        <family val="2"/>
      </rPr>
      <t>(Đơn vị tính: 1.000 đồng)</t>
    </r>
  </si>
  <si>
    <t>Phòng CC</t>
  </si>
  <si>
    <t>Văn phòng CC</t>
  </si>
  <si>
    <t>PHỤ LỤC STP-05A</t>
  </si>
  <si>
    <t>BÁN ĐẤU GIÁ (BĐG) TÀI SẢN</t>
  </si>
  <si>
    <t>Tổ chức BĐG</t>
  </si>
  <si>
    <t>Tổng số hợp đồng đã ký kết</t>
  </si>
  <si>
    <t>Trung tâm dịch vụ BĐG</t>
  </si>
  <si>
    <t>Doanh nghiệp BĐG</t>
  </si>
  <si>
    <t>4</t>
  </si>
  <si>
    <t>8</t>
  </si>
  <si>
    <t>11 = 9+10</t>
  </si>
  <si>
    <t>PHỤ LỤC STP- 05B</t>
  </si>
  <si>
    <t>GIÁM ĐỊNH</t>
  </si>
  <si>
    <t>Số giám định viên tư pháp</t>
  </si>
  <si>
    <t>Số người  giám định tư pháp theo vụ việc</t>
  </si>
  <si>
    <t>Pháp y</t>
  </si>
  <si>
    <t>Pháp y tâm thần</t>
  </si>
  <si>
    <t>Kỹ thuật HS</t>
  </si>
  <si>
    <t>16=12+13+14+15</t>
  </si>
  <si>
    <t>21=17+18+19+20</t>
  </si>
  <si>
    <t>Theo Biểu mẫu số STP-05 ban hành kèm theo Công văn số 306/BTP-KHTC ngày 16/10/2009</t>
  </si>
  <si>
    <t>Theo Biểu mẫu số STP-04 ban hành kèm theo Công văn số 306/BTP-KHTC ngày 16/10/2009</t>
  </si>
  <si>
    <t>Tổng số luật sư tại địa phương</t>
  </si>
  <si>
    <t>VPCC</t>
  </si>
  <si>
    <t>STP</t>
  </si>
  <si>
    <t>VP CC</t>
  </si>
  <si>
    <t>Thuộc Đoàn luật sư địa phương</t>
  </si>
  <si>
    <t>Thuộc tổ chức hành nghề luật sư nước ngoài</t>
  </si>
  <si>
    <t>0</t>
  </si>
  <si>
    <t>56</t>
  </si>
  <si>
    <t>62</t>
  </si>
  <si>
    <t>43</t>
  </si>
  <si>
    <t>Sơn La: Cột  4, 5: Tổng số công chứng viên thực tế hành nghề trên địa bàn tỉnh</t>
  </si>
  <si>
    <t>41</t>
  </si>
  <si>
    <t>39</t>
  </si>
  <si>
    <t>44.844,6</t>
  </si>
  <si>
    <t>277.286,83</t>
  </si>
  <si>
    <t xml:space="preserve">
32.900
</t>
  </si>
  <si>
    <t>1.690.222</t>
  </si>
  <si>
    <t>217.224.400</t>
  </si>
  <si>
    <t>43.444.880</t>
  </si>
  <si>
    <t>01</t>
  </si>
  <si>
    <t>03</t>
  </si>
  <si>
    <t>02</t>
  </si>
  <si>
    <t>47</t>
  </si>
  <si>
    <t>52</t>
  </si>
  <si>
    <t>49</t>
  </si>
  <si>
    <t>75</t>
  </si>
  <si>
    <t>38</t>
  </si>
  <si>
    <t>1.231</t>
  </si>
  <si>
    <t>86</t>
  </si>
  <si>
    <t>130</t>
  </si>
  <si>
    <t>30</t>
  </si>
  <si>
    <t>70</t>
  </si>
  <si>
    <t>1.041</t>
  </si>
  <si>
    <t>122.397</t>
  </si>
  <si>
    <t>201.706</t>
  </si>
  <si>
    <t>4.246</t>
  </si>
  <si>
    <t>3.270</t>
  </si>
  <si>
    <t>1.973</t>
  </si>
  <si>
    <t>108</t>
  </si>
  <si>
    <t>121</t>
  </si>
  <si>
    <t>966</t>
  </si>
  <si>
    <t>8.186</t>
  </si>
  <si>
    <t>7.877</t>
  </si>
  <si>
    <t>16.043</t>
  </si>
  <si>
    <t>87</t>
  </si>
  <si>
    <t>78</t>
  </si>
  <si>
    <t>165</t>
  </si>
  <si>
    <t>16.208</t>
  </si>
  <si>
    <t>6.822</t>
  </si>
  <si>
    <t>343</t>
  </si>
  <si>
    <t>7.165</t>
  </si>
  <si>
    <t>3.177</t>
  </si>
  <si>
    <t>1.999</t>
  </si>
  <si>
    <t>518</t>
  </si>
  <si>
    <t>2.517</t>
  </si>
  <si>
    <t>318.226</t>
  </si>
  <si>
    <t>44.753</t>
  </si>
  <si>
    <t>32</t>
  </si>
  <si>
    <t>24</t>
  </si>
  <si>
    <t>82</t>
  </si>
  <si>
    <t>71</t>
  </si>
  <si>
    <t>153</t>
  </si>
  <si>
    <t>209</t>
  </si>
  <si>
    <t>07</t>
  </si>
  <si>
    <t>08</t>
  </si>
  <si>
    <t>807332</t>
  </si>
  <si>
    <t>24282</t>
  </si>
  <si>
    <t>622.772.000</t>
  </si>
  <si>
    <t>1207</t>
  </si>
  <si>
    <t>42</t>
  </si>
  <si>
    <t>2.500.000.000</t>
  </si>
  <si>
    <t>250.000.000</t>
  </si>
  <si>
    <t>12500</t>
  </si>
  <si>
    <t>24.980</t>
  </si>
  <si>
    <t>8.558</t>
  </si>
  <si>
    <t>33.538</t>
  </si>
  <si>
    <t>10.239.743.000</t>
  </si>
  <si>
    <t>2.938.131.000</t>
  </si>
  <si>
    <t>5.119.871.500</t>
  </si>
  <si>
    <t>1.257.464</t>
  </si>
  <si>
    <t>31876</t>
  </si>
  <si>
    <t>13426213</t>
  </si>
  <si>
    <t>6713106</t>
  </si>
  <si>
    <t>1.799.811.000</t>
  </si>
  <si>
    <t>732.114.211</t>
  </si>
  <si>
    <t>85.023.000</t>
  </si>
  <si>
    <t>271</t>
  </si>
  <si>
    <t>26</t>
  </si>
  <si>
    <t>128</t>
  </si>
  <si>
    <t>96</t>
  </si>
  <si>
    <t>688977</t>
  </si>
  <si>
    <t>172244</t>
  </si>
  <si>
    <t>135.510.000</t>
  </si>
  <si>
    <t>13.510.000</t>
  </si>
  <si>
    <t>124</t>
  </si>
  <si>
    <t>x</t>
  </si>
  <si>
    <t>06</t>
  </si>
  <si>
    <t>37</t>
  </si>
  <si>
    <r>
      <t xml:space="preserve">Tổng số hợp đồng đã thực hiện </t>
    </r>
    <r>
      <rPr>
        <sz val="12"/>
        <rFont val="Times New Roman"/>
        <family val="1"/>
      </rPr>
      <t>(BĐG thành)</t>
    </r>
  </si>
  <si>
    <r>
      <t xml:space="preserve">Tổng số phí thu được       </t>
    </r>
    <r>
      <rPr>
        <sz val="12"/>
        <rFont val="Times New Roman"/>
        <family val="1"/>
      </rPr>
      <t>(Đơn vị tính: 1.000 đồng)</t>
    </r>
  </si>
  <si>
    <r>
      <t xml:space="preserve">Tổng số nộp ngân sách </t>
    </r>
    <r>
      <rPr>
        <sz val="12"/>
        <rFont val="Times New Roman"/>
        <family val="1"/>
      </rPr>
      <t>(đơn vị 1.000)</t>
    </r>
  </si>
  <si>
    <t>(từ ngày 01 tháng 10 năm 2008 đến ngày 30 tháng 9 năm 2009)</t>
  </si>
  <si>
    <t>THỐNG KÊ VỀ CÔNG TÁC XÂY DỰNG, THẨM ĐỊNH, KIỂM TRA VĂN BẢN QUY PHẠM PHÁP LUẬT NĂM 2009</t>
  </si>
  <si>
    <t>(từ ngày 01 tháng 10 năm 2008 đến ngày 30 tháng 09 năm 2009)</t>
  </si>
  <si>
    <t xml:space="preserve">(Từ ngày 01 tháng 10 năm 2008 đến ngày 30 tháng 9 năm 2009)    </t>
  </si>
  <si>
    <t>THỐNG KÊ TÌNH HÌNH PHỔ BIẾN, GIÁO DỤC PHÁP LUẬT VÀ HÒA GIẢI NĂM 2009</t>
  </si>
  <si>
    <t>(Từ ngày 01 tháng 10 năm 2008 đến ngày 30 tháng 9 năm 2009)</t>
  </si>
  <si>
    <t>THỐNG KÊ VỀ TỔ CHỨC, HOẠT ĐỘNG LUẬT SƯ NĂM 2009</t>
  </si>
  <si>
    <t>THỐNG KÊ VỀ TỔ CHỨC, HOẠT ĐỘNG BÁN ĐẤU GIÁ TÀI SẢN NĂM 2009</t>
  </si>
  <si>
    <t>THỐNG KÊ VỀ TỔ CHỨC, HOẠT ĐỘNG GIÁM ĐỊNH NĂM 2009</t>
  </si>
  <si>
    <t>207</t>
  </si>
  <si>
    <t>224</t>
  </si>
  <si>
    <t>79</t>
  </si>
  <si>
    <t>04</t>
  </si>
  <si>
    <t>83</t>
  </si>
  <si>
    <t>196</t>
  </si>
  <si>
    <t>212</t>
  </si>
  <si>
    <t>76</t>
  </si>
  <si>
    <t>109</t>
  </si>
  <si>
    <t>429</t>
  </si>
  <si>
    <t>1.469</t>
  </si>
  <si>
    <t>163</t>
  </si>
  <si>
    <t>1.728</t>
  </si>
  <si>
    <t>758</t>
  </si>
  <si>
    <t>833</t>
  </si>
  <si>
    <t>6789</t>
  </si>
  <si>
    <t>179635</t>
  </si>
  <si>
    <t>117621</t>
  </si>
  <si>
    <t>126</t>
  </si>
  <si>
    <t>362</t>
  </si>
  <si>
    <t>1379</t>
  </si>
  <si>
    <t>1867</t>
  </si>
  <si>
    <t>3.003</t>
  </si>
  <si>
    <t>3.005</t>
  </si>
  <si>
    <t>18.601</t>
  </si>
  <si>
    <t>3982</t>
  </si>
  <si>
    <t>3501</t>
  </si>
  <si>
    <t>36</t>
  </si>
  <si>
    <t>232</t>
  </si>
  <si>
    <t>116</t>
  </si>
  <si>
    <t>348</t>
  </si>
  <si>
    <t>5.531</t>
  </si>
  <si>
    <t>1.833.000</t>
  </si>
  <si>
    <t>916.500</t>
  </si>
  <si>
    <t>25</t>
  </si>
  <si>
    <t>41.030</t>
  </si>
  <si>
    <t>4.103</t>
  </si>
  <si>
    <t>05</t>
  </si>
  <si>
    <t>312,4</t>
  </si>
  <si>
    <t>2.041.349.000</t>
  </si>
  <si>
    <t>1.202.900</t>
  </si>
  <si>
    <t>753,3</t>
  </si>
  <si>
    <t>51,04</t>
  </si>
  <si>
    <t>2.668.532</t>
  </si>
  <si>
    <t>1.411.790.5</t>
  </si>
  <si>
    <t>THỐNG KÊ VỀ TỔ CHỨC, HOẠT ĐỘNG CÔNG CHỨNG NĂM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</si>
</sst>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(* #,##0_);_(* \(#,##0\);_(* &quot;-&quot;??_);_(@_)"/>
    <numFmt numFmtId="166" formatCode="[$-409]dddd\,\ mmmm\ dd\,\ yyyy"/>
    <numFmt numFmtId="167" formatCode="[$-409]h:mm:ss\ AM/PM"/>
    <numFmt numFmtId="168" formatCode="00000"/>
    <numFmt numFmtId="169" formatCode="#,##0.000"/>
    <numFmt numFmtId="170" formatCode="0.000"/>
    <numFmt numFmtId="171" formatCode="00"/>
    <numFmt numFmtId="172" formatCode="000"/>
    <numFmt numFmtId="173" formatCode="#,##0;[Red]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8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i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.VnTime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8" fillId="20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24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2" fontId="7" fillId="24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16" fillId="0" borderId="0" xfId="55" applyFont="1" applyFill="1" applyAlignment="1">
      <alignment/>
      <protection/>
    </xf>
    <xf numFmtId="1" fontId="17" fillId="0" borderId="0" xfId="55" applyNumberFormat="1" applyFont="1" applyFill="1" applyBorder="1" applyAlignment="1">
      <alignment vertical="center"/>
      <protection/>
    </xf>
    <xf numFmtId="0" fontId="0" fillId="0" borderId="0" xfId="55" applyFont="1" applyFill="1">
      <alignment/>
      <protection/>
    </xf>
    <xf numFmtId="3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3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24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center" vertical="center"/>
    </xf>
    <xf numFmtId="2" fontId="0" fillId="0" borderId="0" xfId="55" applyNumberFormat="1" applyFont="1" applyFill="1">
      <alignment/>
      <protection/>
    </xf>
    <xf numFmtId="0" fontId="15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>
      <alignment/>
      <protection/>
    </xf>
    <xf numFmtId="2" fontId="11" fillId="0" borderId="0" xfId="55" applyNumberFormat="1" applyFont="1" applyFill="1" applyAlignment="1">
      <alignment vertical="center" wrapText="1"/>
      <protection/>
    </xf>
    <xf numFmtId="0" fontId="22" fillId="0" borderId="0" xfId="55" applyFont="1" applyFill="1">
      <alignment/>
      <protection/>
    </xf>
    <xf numFmtId="0" fontId="22" fillId="0" borderId="0" xfId="55" applyFont="1" applyFill="1" applyAlignment="1">
      <alignment horizontal="center"/>
      <protection/>
    </xf>
    <xf numFmtId="0" fontId="23" fillId="0" borderId="0" xfId="55" applyFont="1" applyFill="1" applyAlignment="1">
      <alignment horizontal="center" vertical="center"/>
      <protection/>
    </xf>
    <xf numFmtId="164" fontId="0" fillId="0" borderId="0" xfId="55" applyNumberFormat="1" applyFont="1" applyFill="1">
      <alignment/>
      <protection/>
    </xf>
    <xf numFmtId="49" fontId="17" fillId="0" borderId="0" xfId="55" applyNumberFormat="1" applyFont="1" applyFill="1" applyAlignment="1">
      <alignment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" fontId="11" fillId="0" borderId="10" xfId="55" applyNumberFormat="1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49" fontId="9" fillId="0" borderId="0" xfId="55" applyNumberFormat="1" applyFont="1" applyFill="1" applyAlignment="1">
      <alignment/>
      <protection/>
    </xf>
    <xf numFmtId="0" fontId="0" fillId="0" borderId="12" xfId="55" applyFont="1" applyFill="1" applyBorder="1">
      <alignment/>
      <protection/>
    </xf>
    <xf numFmtId="3" fontId="14" fillId="0" borderId="0" xfId="55" applyNumberFormat="1" applyFont="1" applyFill="1">
      <alignment/>
      <protection/>
    </xf>
    <xf numFmtId="0" fontId="14" fillId="0" borderId="0" xfId="55" applyFont="1" applyFill="1">
      <alignment/>
      <protection/>
    </xf>
    <xf numFmtId="0" fontId="2" fillId="0" borderId="0" xfId="55" applyFont="1" applyFill="1">
      <alignment/>
      <protection/>
    </xf>
    <xf numFmtId="4" fontId="14" fillId="0" borderId="0" xfId="55" applyNumberFormat="1" applyFont="1" applyFill="1">
      <alignment/>
      <protection/>
    </xf>
    <xf numFmtId="3" fontId="14" fillId="24" borderId="0" xfId="55" applyNumberFormat="1" applyFont="1" applyFill="1">
      <alignment/>
      <protection/>
    </xf>
    <xf numFmtId="0" fontId="2" fillId="24" borderId="0" xfId="55" applyFont="1" applyFill="1">
      <alignment/>
      <protection/>
    </xf>
    <xf numFmtId="0" fontId="0" fillId="24" borderId="0" xfId="55" applyFont="1" applyFill="1">
      <alignment/>
      <protection/>
    </xf>
    <xf numFmtId="0" fontId="0" fillId="0" borderId="13" xfId="55" applyFont="1" applyFill="1" applyBorder="1">
      <alignment/>
      <protection/>
    </xf>
    <xf numFmtId="164" fontId="2" fillId="0" borderId="0" xfId="55" applyNumberFormat="1" applyFont="1" applyFill="1">
      <alignment/>
      <protection/>
    </xf>
    <xf numFmtId="2" fontId="2" fillId="0" borderId="0" xfId="55" applyNumberFormat="1" applyFont="1" applyFill="1">
      <alignment/>
      <protection/>
    </xf>
    <xf numFmtId="1" fontId="26" fillId="0" borderId="0" xfId="55" applyNumberFormat="1" applyFont="1" applyFill="1" applyBorder="1" applyAlignment="1">
      <alignment vertical="center"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 applyAlignment="1">
      <alignment horizontal="center"/>
      <protection/>
    </xf>
    <xf numFmtId="0" fontId="7" fillId="0" borderId="0" xfId="55" applyFont="1" applyFill="1" applyAlignment="1">
      <alignment horizontal="center" vertical="center"/>
      <protection/>
    </xf>
    <xf numFmtId="0" fontId="15" fillId="0" borderId="0" xfId="55" applyFont="1" applyFill="1">
      <alignment/>
      <protection/>
    </xf>
    <xf numFmtId="2" fontId="2" fillId="0" borderId="0" xfId="55" applyNumberFormat="1" applyFont="1" applyFill="1" applyAlignment="1">
      <alignment horizontal="center"/>
      <protection/>
    </xf>
    <xf numFmtId="164" fontId="3" fillId="0" borderId="0" xfId="55" applyNumberFormat="1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3" fontId="13" fillId="0" borderId="0" xfId="55" applyNumberFormat="1" applyFont="1" applyFill="1">
      <alignment/>
      <protection/>
    </xf>
    <xf numFmtId="0" fontId="13" fillId="0" borderId="0" xfId="55" applyFont="1" applyFill="1">
      <alignment/>
      <protection/>
    </xf>
    <xf numFmtId="4" fontId="13" fillId="0" borderId="0" xfId="55" applyNumberFormat="1" applyFont="1" applyFill="1">
      <alignment/>
      <protection/>
    </xf>
    <xf numFmtId="0" fontId="0" fillId="0" borderId="0" xfId="55" applyFont="1" applyFill="1" applyAlignment="1">
      <alignment wrapText="1"/>
      <protection/>
    </xf>
    <xf numFmtId="3" fontId="0" fillId="0" borderId="10" xfId="42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top" wrapText="1"/>
    </xf>
    <xf numFmtId="1" fontId="0" fillId="0" borderId="12" xfId="55" applyNumberFormat="1" applyFont="1" applyFill="1" applyBorder="1">
      <alignment/>
      <protection/>
    </xf>
    <xf numFmtId="3" fontId="0" fillId="0" borderId="12" xfId="55" applyNumberFormat="1" applyFont="1" applyFill="1" applyBorder="1">
      <alignment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35" fillId="0" borderId="0" xfId="55" applyFont="1" applyFill="1" applyAlignment="1">
      <alignment/>
      <protection/>
    </xf>
    <xf numFmtId="1" fontId="32" fillId="0" borderId="0" xfId="55" applyNumberFormat="1" applyFont="1" applyFill="1" applyBorder="1" applyAlignment="1">
      <alignment vertical="center"/>
      <protection/>
    </xf>
    <xf numFmtId="0" fontId="32" fillId="0" borderId="0" xfId="55" applyFont="1" applyFill="1">
      <alignment/>
      <protection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7" fillId="24" borderId="0" xfId="0" applyFont="1" applyFill="1" applyAlignment="1">
      <alignment/>
    </xf>
    <xf numFmtId="1" fontId="41" fillId="0" borderId="0" xfId="55" applyNumberFormat="1" applyFont="1" applyFill="1" applyBorder="1" applyAlignment="1">
      <alignment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30" fillId="0" borderId="10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/>
    </xf>
    <xf numFmtId="0" fontId="10" fillId="0" borderId="10" xfId="42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" fontId="0" fillId="0" borderId="0" xfId="55" applyNumberFormat="1" applyFont="1" applyFill="1" applyBorder="1" applyAlignment="1">
      <alignment vertical="center"/>
      <protection/>
    </xf>
    <xf numFmtId="3" fontId="15" fillId="0" borderId="10" xfId="0" applyNumberFormat="1" applyFont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1" fillId="0" borderId="10" xfId="42" applyNumberFormat="1" applyFont="1" applyFill="1" applyBorder="1" applyAlignment="1">
      <alignment horizontal="right" vertical="center"/>
    </xf>
    <xf numFmtId="3" fontId="3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1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Alignment="1">
      <alignment/>
    </xf>
    <xf numFmtId="3" fontId="0" fillId="0" borderId="10" xfId="0" applyNumberFormat="1" applyBorder="1" applyAlignment="1">
      <alignment horizontal="center" vertical="center"/>
    </xf>
    <xf numFmtId="3" fontId="12" fillId="0" borderId="10" xfId="42" applyNumberFormat="1" applyFont="1" applyFill="1" applyBorder="1" applyAlignment="1">
      <alignment horizontal="center" vertical="center"/>
    </xf>
    <xf numFmtId="3" fontId="12" fillId="0" borderId="10" xfId="42" applyNumberFormat="1" applyFont="1" applyFill="1" applyBorder="1" applyAlignment="1">
      <alignment horizontal="center"/>
    </xf>
    <xf numFmtId="3" fontId="12" fillId="0" borderId="10" xfId="42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vertical="center" wrapText="1"/>
    </xf>
    <xf numFmtId="41" fontId="30" fillId="0" borderId="10" xfId="43" applyFont="1" applyFill="1" applyBorder="1" applyAlignment="1">
      <alignment horizontal="right" vertical="center" wrapText="1"/>
    </xf>
    <xf numFmtId="0" fontId="30" fillId="0" borderId="10" xfId="42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horizontal="right"/>
    </xf>
    <xf numFmtId="165" fontId="30" fillId="0" borderId="10" xfId="42" applyNumberFormat="1" applyFont="1" applyFill="1" applyBorder="1" applyAlignment="1">
      <alignment horizontal="right" vertical="center" wrapText="1"/>
    </xf>
    <xf numFmtId="1" fontId="30" fillId="0" borderId="10" xfId="0" applyNumberFormat="1" applyFont="1" applyFill="1" applyBorder="1" applyAlignment="1">
      <alignment horizontal="right" vertical="center"/>
    </xf>
    <xf numFmtId="1" fontId="30" fillId="0" borderId="10" xfId="42" applyNumberFormat="1" applyFont="1" applyFill="1" applyBorder="1" applyAlignment="1">
      <alignment vertical="center"/>
    </xf>
    <xf numFmtId="165" fontId="30" fillId="0" borderId="10" xfId="42" applyNumberFormat="1" applyFont="1" applyFill="1" applyBorder="1" applyAlignment="1">
      <alignment vertical="center"/>
    </xf>
    <xf numFmtId="165" fontId="12" fillId="0" borderId="10" xfId="42" applyNumberFormat="1" applyFont="1" applyFill="1" applyBorder="1" applyAlignment="1">
      <alignment/>
    </xf>
    <xf numFmtId="0" fontId="12" fillId="0" borderId="10" xfId="42" applyNumberFormat="1" applyFont="1" applyFill="1" applyBorder="1" applyAlignment="1">
      <alignment horizontal="center" vertical="center"/>
    </xf>
    <xf numFmtId="0" fontId="12" fillId="0" borderId="10" xfId="42" applyNumberFormat="1" applyFont="1" applyFill="1" applyBorder="1" applyAlignment="1">
      <alignment vertical="center"/>
    </xf>
    <xf numFmtId="3" fontId="12" fillId="0" borderId="10" xfId="42" applyNumberFormat="1" applyFont="1" applyFill="1" applyBorder="1" applyAlignment="1">
      <alignment vertical="center" wrapText="1"/>
    </xf>
    <xf numFmtId="3" fontId="12" fillId="0" borderId="10" xfId="42" applyNumberFormat="1" applyFont="1" applyFill="1" applyBorder="1" applyAlignment="1">
      <alignment vertical="center"/>
    </xf>
    <xf numFmtId="3" fontId="12" fillId="0" borderId="10" xfId="42" applyNumberFormat="1" applyFont="1" applyFill="1" applyBorder="1" applyAlignment="1">
      <alignment vertical="center"/>
    </xf>
    <xf numFmtId="165" fontId="12" fillId="0" borderId="10" xfId="42" applyNumberFormat="1" applyFont="1" applyFill="1" applyBorder="1" applyAlignment="1">
      <alignment vertical="center" wrapText="1"/>
    </xf>
    <xf numFmtId="0" fontId="12" fillId="0" borderId="10" xfId="42" applyNumberFormat="1" applyFont="1" applyFill="1" applyBorder="1" applyAlignment="1">
      <alignment horizontal="right" vertical="center"/>
    </xf>
    <xf numFmtId="3" fontId="12" fillId="0" borderId="10" xfId="42" applyNumberFormat="1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>
      <alignment horizontal="right" vertical="center" wrapText="1"/>
    </xf>
    <xf numFmtId="3" fontId="12" fillId="0" borderId="10" xfId="42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42" applyNumberFormat="1" applyFont="1" applyFill="1" applyBorder="1" applyAlignment="1">
      <alignment/>
    </xf>
    <xf numFmtId="165" fontId="12" fillId="0" borderId="10" xfId="42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0" xfId="42" applyNumberFormat="1" applyFont="1" applyFill="1" applyBorder="1" applyAlignment="1" quotePrefix="1">
      <alignment horizontal="center" vertical="center"/>
    </xf>
    <xf numFmtId="165" fontId="12" fillId="0" borderId="10" xfId="42" applyNumberFormat="1" applyFont="1" applyFill="1" applyBorder="1" applyAlignment="1" quotePrefix="1">
      <alignment vertical="center"/>
    </xf>
    <xf numFmtId="0" fontId="12" fillId="0" borderId="1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 quotePrefix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42" applyNumberFormat="1" applyFont="1" applyFill="1" applyBorder="1" applyAlignment="1" quotePrefix="1">
      <alignment vertical="center"/>
    </xf>
    <xf numFmtId="0" fontId="12" fillId="0" borderId="10" xfId="42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vertical="center" wrapText="1"/>
    </xf>
    <xf numFmtId="165" fontId="12" fillId="0" borderId="10" xfId="42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0" xfId="0" applyNumberFormat="1" applyFont="1" applyFill="1" applyBorder="1" applyAlignment="1">
      <alignment vertical="center"/>
    </xf>
    <xf numFmtId="3" fontId="12" fillId="0" borderId="10" xfId="55" applyNumberFormat="1" applyFont="1" applyFill="1" applyBorder="1" applyAlignment="1">
      <alignment vertical="center"/>
      <protection/>
    </xf>
    <xf numFmtId="3" fontId="12" fillId="0" borderId="10" xfId="55" applyNumberFormat="1" applyFont="1" applyFill="1" applyBorder="1" applyAlignment="1">
      <alignment/>
      <protection/>
    </xf>
    <xf numFmtId="3" fontId="12" fillId="0" borderId="10" xfId="0" applyNumberFormat="1" applyFont="1" applyBorder="1" applyAlignment="1">
      <alignment/>
    </xf>
    <xf numFmtId="3" fontId="12" fillId="24" borderId="10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42" applyNumberFormat="1" applyFont="1" applyFill="1" applyBorder="1" applyAlignment="1" quotePrefix="1">
      <alignment vertical="center"/>
    </xf>
    <xf numFmtId="49" fontId="12" fillId="0" borderId="10" xfId="0" applyNumberFormat="1" applyFont="1" applyFill="1" applyBorder="1" applyAlignment="1">
      <alignment horizontal="right" vertical="center" wrapText="1"/>
    </xf>
    <xf numFmtId="3" fontId="30" fillId="0" borderId="10" xfId="42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 wrapText="1"/>
    </xf>
    <xf numFmtId="3" fontId="30" fillId="0" borderId="10" xfId="42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0" fontId="30" fillId="0" borderId="10" xfId="42" applyNumberFormat="1" applyFont="1" applyFill="1" applyBorder="1" applyAlignment="1" quotePrefix="1">
      <alignment vertical="center"/>
    </xf>
    <xf numFmtId="49" fontId="30" fillId="0" borderId="10" xfId="0" applyNumberFormat="1" applyFont="1" applyFill="1" applyBorder="1" applyAlignment="1">
      <alignment vertical="center" wrapText="1"/>
    </xf>
    <xf numFmtId="1" fontId="30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 quotePrefix="1">
      <alignment vertical="center" wrapText="1"/>
    </xf>
    <xf numFmtId="0" fontId="12" fillId="0" borderId="10" xfId="0" applyNumberFormat="1" applyFont="1" applyFill="1" applyBorder="1" applyAlignment="1" quotePrefix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 wrapText="1"/>
    </xf>
    <xf numFmtId="3" fontId="12" fillId="0" borderId="10" xfId="56" applyNumberFormat="1" applyFont="1" applyFill="1" applyBorder="1" applyAlignment="1">
      <alignment vertical="center" wrapText="1"/>
      <protection/>
    </xf>
    <xf numFmtId="1" fontId="12" fillId="0" borderId="10" xfId="42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25" fillId="0" borderId="18" xfId="55" applyFont="1" applyFill="1" applyBorder="1">
      <alignment/>
      <protection/>
    </xf>
    <xf numFmtId="2" fontId="62" fillId="0" borderId="19" xfId="0" applyNumberFormat="1" applyFont="1" applyFill="1" applyBorder="1" applyAlignment="1">
      <alignment/>
    </xf>
    <xf numFmtId="165" fontId="30" fillId="0" borderId="10" xfId="42" applyNumberFormat="1" applyFont="1" applyFill="1" applyBorder="1" applyAlignment="1">
      <alignment vertical="center" wrapText="1"/>
    </xf>
    <xf numFmtId="41" fontId="30" fillId="0" borderId="10" xfId="43" applyFont="1" applyFill="1" applyBorder="1" applyAlignment="1">
      <alignment vertical="center" wrapText="1"/>
    </xf>
    <xf numFmtId="171" fontId="30" fillId="0" borderId="10" xfId="42" applyNumberFormat="1" applyFont="1" applyFill="1" applyBorder="1" applyAlignment="1">
      <alignment vertical="center"/>
    </xf>
    <xf numFmtId="170" fontId="30" fillId="0" borderId="10" xfId="42" applyNumberFormat="1" applyFont="1" applyFill="1" applyBorder="1" applyAlignment="1">
      <alignment vertical="center"/>
    </xf>
    <xf numFmtId="172" fontId="30" fillId="0" borderId="10" xfId="42" applyNumberFormat="1" applyFont="1" applyFill="1" applyBorder="1" applyAlignment="1">
      <alignment vertical="center"/>
    </xf>
    <xf numFmtId="1" fontId="30" fillId="0" borderId="10" xfId="42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 vertical="center"/>
    </xf>
    <xf numFmtId="3" fontId="12" fillId="0" borderId="10" xfId="55" applyNumberFormat="1" applyFont="1" applyFill="1" applyBorder="1" applyAlignment="1">
      <alignment/>
      <protection/>
    </xf>
    <xf numFmtId="41" fontId="12" fillId="0" borderId="10" xfId="43" applyFont="1" applyFill="1" applyBorder="1" applyAlignment="1">
      <alignment vertical="center" wrapText="1"/>
    </xf>
    <xf numFmtId="171" fontId="12" fillId="0" borderId="10" xfId="42" applyNumberFormat="1" applyFont="1" applyFill="1" applyBorder="1" applyAlignment="1">
      <alignment vertical="center"/>
    </xf>
    <xf numFmtId="170" fontId="12" fillId="0" borderId="10" xfId="42" applyNumberFormat="1" applyFont="1" applyFill="1" applyBorder="1" applyAlignment="1">
      <alignment vertical="center"/>
    </xf>
    <xf numFmtId="172" fontId="12" fillId="0" borderId="10" xfId="42" applyNumberFormat="1" applyFont="1" applyFill="1" applyBorder="1" applyAlignment="1">
      <alignment vertical="center"/>
    </xf>
    <xf numFmtId="172" fontId="12" fillId="0" borderId="10" xfId="42" applyNumberFormat="1" applyFont="1" applyFill="1" applyBorder="1" applyAlignment="1">
      <alignment vertical="center" wrapText="1"/>
    </xf>
    <xf numFmtId="169" fontId="12" fillId="0" borderId="10" xfId="42" applyNumberFormat="1" applyFont="1" applyFill="1" applyBorder="1" applyAlignment="1">
      <alignment vertical="center"/>
    </xf>
    <xf numFmtId="1" fontId="12" fillId="0" borderId="10" xfId="42" applyNumberFormat="1" applyFont="1" applyFill="1" applyBorder="1" applyAlignment="1">
      <alignment vertical="center" wrapText="1"/>
    </xf>
    <xf numFmtId="9" fontId="12" fillId="0" borderId="10" xfId="42" applyNumberFormat="1" applyFont="1" applyFill="1" applyBorder="1" applyAlignment="1">
      <alignment vertical="center"/>
    </xf>
    <xf numFmtId="0" fontId="12" fillId="0" borderId="10" xfId="55" applyFont="1" applyFill="1" applyBorder="1" applyAlignment="1">
      <alignment/>
      <protection/>
    </xf>
    <xf numFmtId="164" fontId="12" fillId="0" borderId="10" xfId="55" applyNumberFormat="1" applyFont="1" applyFill="1" applyBorder="1" applyAlignment="1">
      <alignment/>
      <protection/>
    </xf>
    <xf numFmtId="2" fontId="12" fillId="0" borderId="10" xfId="55" applyNumberFormat="1" applyFont="1" applyFill="1" applyBorder="1" applyAlignment="1">
      <alignment/>
      <protection/>
    </xf>
    <xf numFmtId="1" fontId="12" fillId="0" borderId="10" xfId="55" applyNumberFormat="1" applyFont="1" applyFill="1" applyBorder="1" applyAlignment="1">
      <alignment vertical="center"/>
      <protection/>
    </xf>
    <xf numFmtId="3" fontId="12" fillId="0" borderId="10" xfId="55" applyNumberFormat="1" applyFont="1" applyFill="1" applyBorder="1" applyAlignment="1">
      <alignment vertical="center"/>
      <protection/>
    </xf>
    <xf numFmtId="3" fontId="12" fillId="0" borderId="10" xfId="55" applyNumberFormat="1" applyFont="1" applyFill="1" applyBorder="1" applyAlignment="1">
      <alignment vertical="center" wrapText="1"/>
      <protection/>
    </xf>
    <xf numFmtId="170" fontId="12" fillId="0" borderId="10" xfId="55" applyNumberFormat="1" applyFont="1" applyFill="1" applyBorder="1" applyAlignment="1">
      <alignment vertical="center"/>
      <protection/>
    </xf>
    <xf numFmtId="1" fontId="12" fillId="0" borderId="10" xfId="55" applyNumberFormat="1" applyFont="1" applyFill="1" applyBorder="1" applyAlignment="1">
      <alignment vertical="center"/>
      <protection/>
    </xf>
    <xf numFmtId="169" fontId="12" fillId="0" borderId="10" xfId="55" applyNumberFormat="1" applyFont="1" applyFill="1" applyBorder="1" applyAlignment="1">
      <alignment vertical="center"/>
      <protection/>
    </xf>
    <xf numFmtId="0" fontId="12" fillId="0" borderId="10" xfId="55" applyFont="1" applyFill="1" applyBorder="1" applyAlignment="1">
      <alignment/>
      <protection/>
    </xf>
    <xf numFmtId="0" fontId="12" fillId="0" borderId="17" xfId="55" applyFont="1" applyFill="1" applyBorder="1" applyAlignment="1">
      <alignment horizontal="left"/>
      <protection/>
    </xf>
    <xf numFmtId="4" fontId="12" fillId="0" borderId="17" xfId="55" applyNumberFormat="1" applyFont="1" applyFill="1" applyBorder="1" applyAlignment="1">
      <alignment horizontal="left"/>
      <protection/>
    </xf>
    <xf numFmtId="3" fontId="12" fillId="0" borderId="17" xfId="55" applyNumberFormat="1" applyFont="1" applyFill="1" applyBorder="1" applyAlignment="1">
      <alignment horizontal="left"/>
      <protection/>
    </xf>
    <xf numFmtId="0" fontId="12" fillId="0" borderId="17" xfId="55" applyFont="1" applyFill="1" applyBorder="1" applyAlignment="1">
      <alignment horizontal="left" vertical="center"/>
      <protection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2" xfId="55" applyFont="1" applyFill="1" applyBorder="1" applyAlignment="1">
      <alignment/>
      <protection/>
    </xf>
    <xf numFmtId="0" fontId="12" fillId="0" borderId="17" xfId="55" applyFont="1" applyFill="1" applyBorder="1" applyAlignment="1">
      <alignment/>
      <protection/>
    </xf>
    <xf numFmtId="3" fontId="13" fillId="0" borderId="0" xfId="55" applyNumberFormat="1" applyFont="1" applyFill="1" applyAlignment="1">
      <alignment/>
      <protection/>
    </xf>
    <xf numFmtId="0" fontId="13" fillId="0" borderId="0" xfId="55" applyFont="1" applyFill="1" applyAlignment="1">
      <alignment/>
      <protection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/>
    </xf>
    <xf numFmtId="3" fontId="12" fillId="0" borderId="10" xfId="55" applyNumberFormat="1" applyFont="1" applyFill="1" applyBorder="1" applyAlignment="1">
      <alignment horizontal="right"/>
      <protection/>
    </xf>
    <xf numFmtId="3" fontId="30" fillId="0" borderId="10" xfId="42" applyNumberFormat="1" applyFont="1" applyFill="1" applyBorder="1" applyAlignment="1">
      <alignment horizontal="right" vertical="center"/>
    </xf>
    <xf numFmtId="3" fontId="30" fillId="0" borderId="10" xfId="55" applyNumberFormat="1" applyFont="1" applyFill="1" applyBorder="1" applyAlignment="1">
      <alignment horizontal="right"/>
      <protection/>
    </xf>
    <xf numFmtId="165" fontId="12" fillId="0" borderId="10" xfId="42" applyNumberFormat="1" applyFont="1" applyFill="1" applyBorder="1" applyAlignment="1" quotePrefix="1">
      <alignment horizontal="center" vertical="center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170" fontId="12" fillId="0" borderId="10" xfId="42" applyNumberFormat="1" applyFont="1" applyFill="1" applyBorder="1" applyAlignment="1">
      <alignment horizontal="center" vertical="center"/>
    </xf>
    <xf numFmtId="1" fontId="12" fillId="0" borderId="10" xfId="42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42" applyNumberFormat="1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12" fillId="0" borderId="10" xfId="55" applyNumberFormat="1" applyFont="1" applyFill="1" applyBorder="1" applyAlignment="1">
      <alignment horizontal="right" vertical="center"/>
      <protection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55" applyFont="1" applyFill="1" applyBorder="1">
      <alignment/>
      <protection/>
    </xf>
    <xf numFmtId="0" fontId="12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/>
    </xf>
    <xf numFmtId="165" fontId="30" fillId="0" borderId="10" xfId="42" applyNumberFormat="1" applyFont="1" applyFill="1" applyBorder="1" applyAlignment="1">
      <alignment horizontal="right" vertical="center"/>
    </xf>
    <xf numFmtId="165" fontId="30" fillId="0" borderId="10" xfId="42" applyNumberFormat="1" applyFont="1" applyFill="1" applyBorder="1" applyAlignment="1" quotePrefix="1">
      <alignment horizontal="right" vertical="center"/>
    </xf>
    <xf numFmtId="164" fontId="30" fillId="0" borderId="10" xfId="42" applyNumberFormat="1" applyFont="1" applyFill="1" applyBorder="1" applyAlignment="1" quotePrefix="1">
      <alignment horizontal="right" vertical="center"/>
    </xf>
    <xf numFmtId="165" fontId="30" fillId="0" borderId="10" xfId="42" applyNumberFormat="1" applyFont="1" applyFill="1" applyBorder="1" applyAlignment="1" quotePrefix="1">
      <alignment horizontal="right" vertical="center" wrapText="1"/>
    </xf>
    <xf numFmtId="0" fontId="30" fillId="0" borderId="10" xfId="0" applyFont="1" applyFill="1" applyBorder="1" applyAlignment="1">
      <alignment horizontal="right" vertical="top" wrapText="1"/>
    </xf>
    <xf numFmtId="0" fontId="30" fillId="0" borderId="10" xfId="42" applyNumberFormat="1" applyFont="1" applyFill="1" applyBorder="1" applyAlignment="1">
      <alignment horizontal="right" vertical="center"/>
    </xf>
    <xf numFmtId="49" fontId="30" fillId="0" borderId="10" xfId="0" applyNumberFormat="1" applyFont="1" applyFill="1" applyBorder="1" applyAlignment="1">
      <alignment horizontal="right" vertical="center" wrapText="1"/>
    </xf>
    <xf numFmtId="172" fontId="30" fillId="0" borderId="10" xfId="42" applyNumberFormat="1" applyFont="1" applyFill="1" applyBorder="1" applyAlignment="1">
      <alignment horizontal="right" vertical="center"/>
    </xf>
    <xf numFmtId="171" fontId="30" fillId="0" borderId="10" xfId="42" applyNumberFormat="1" applyFont="1" applyFill="1" applyBorder="1" applyAlignment="1">
      <alignment horizontal="right" vertical="center"/>
    </xf>
    <xf numFmtId="170" fontId="30" fillId="0" borderId="10" xfId="42" applyNumberFormat="1" applyFont="1" applyFill="1" applyBorder="1" applyAlignment="1">
      <alignment horizontal="right" vertical="center"/>
    </xf>
    <xf numFmtId="1" fontId="30" fillId="0" borderId="10" xfId="42" applyNumberFormat="1" applyFont="1" applyFill="1" applyBorder="1" applyAlignment="1">
      <alignment horizontal="right" vertical="center"/>
    </xf>
    <xf numFmtId="3" fontId="30" fillId="0" borderId="10" xfId="42" applyNumberFormat="1" applyFont="1" applyFill="1" applyBorder="1" applyAlignment="1">
      <alignment horizontal="right" vertical="center" shrinkToFit="1"/>
    </xf>
    <xf numFmtId="1" fontId="30" fillId="0" borderId="10" xfId="0" applyNumberFormat="1" applyFont="1" applyFill="1" applyBorder="1" applyAlignment="1">
      <alignment horizontal="right" vertical="center" wrapText="1"/>
    </xf>
    <xf numFmtId="3" fontId="31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3" fontId="30" fillId="0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 quotePrefix="1">
      <alignment horizontal="right" vertical="center"/>
    </xf>
    <xf numFmtId="0" fontId="30" fillId="0" borderId="10" xfId="0" applyFont="1" applyFill="1" applyBorder="1" applyAlignment="1">
      <alignment horizontal="right"/>
    </xf>
    <xf numFmtId="1" fontId="30" fillId="0" borderId="10" xfId="55" applyNumberFormat="1" applyFont="1" applyFill="1" applyBorder="1" applyAlignment="1">
      <alignment horizontal="right" vertical="center"/>
      <protection/>
    </xf>
    <xf numFmtId="0" fontId="30" fillId="0" borderId="10" xfId="55" applyFont="1" applyFill="1" applyBorder="1" applyAlignment="1">
      <alignment horizontal="right"/>
      <protection/>
    </xf>
    <xf numFmtId="3" fontId="30" fillId="0" borderId="10" xfId="55" applyNumberFormat="1" applyFont="1" applyFill="1" applyBorder="1" applyAlignment="1">
      <alignment horizontal="right" vertical="center"/>
      <protection/>
    </xf>
    <xf numFmtId="3" fontId="30" fillId="0" borderId="10" xfId="55" applyNumberFormat="1" applyFont="1" applyFill="1" applyBorder="1" applyAlignment="1">
      <alignment horizontal="right"/>
      <protection/>
    </xf>
    <xf numFmtId="0" fontId="65" fillId="0" borderId="0" xfId="55" applyFont="1" applyFill="1" applyAlignment="1">
      <alignment/>
      <protection/>
    </xf>
    <xf numFmtId="0" fontId="0" fillId="0" borderId="0" xfId="0" applyFont="1" applyAlignment="1">
      <alignment/>
    </xf>
    <xf numFmtId="1" fontId="30" fillId="0" borderId="0" xfId="55" applyNumberFormat="1" applyFont="1" applyFill="1" applyBorder="1" applyAlignment="1">
      <alignment vertical="center"/>
      <protection/>
    </xf>
    <xf numFmtId="0" fontId="30" fillId="0" borderId="0" xfId="55" applyFont="1" applyFill="1">
      <alignment/>
      <protection/>
    </xf>
    <xf numFmtId="1" fontId="63" fillId="0" borderId="0" xfId="55" applyNumberFormat="1" applyFont="1" applyFill="1" applyBorder="1" applyAlignment="1">
      <alignment vertical="center"/>
      <protection/>
    </xf>
    <xf numFmtId="1" fontId="0" fillId="0" borderId="0" xfId="55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173" fontId="30" fillId="0" borderId="10" xfId="42" applyNumberFormat="1" applyFont="1" applyFill="1" applyBorder="1" applyAlignment="1">
      <alignment vertical="center"/>
    </xf>
    <xf numFmtId="173" fontId="30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165" fontId="30" fillId="0" borderId="10" xfId="42" applyNumberFormat="1" applyFont="1" applyFill="1" applyBorder="1" applyAlignment="1" quotePrefix="1">
      <alignment vertical="center"/>
    </xf>
    <xf numFmtId="49" fontId="30" fillId="0" borderId="10" xfId="0" applyNumberFormat="1" applyFont="1" applyFill="1" applyBorder="1" applyAlignment="1">
      <alignment vertical="center"/>
    </xf>
    <xf numFmtId="43" fontId="30" fillId="0" borderId="10" xfId="42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vertical="center"/>
    </xf>
    <xf numFmtId="3" fontId="30" fillId="0" borderId="10" xfId="42" applyNumberFormat="1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horizontal="right"/>
    </xf>
    <xf numFmtId="0" fontId="30" fillId="0" borderId="17" xfId="0" applyFont="1" applyBorder="1" applyAlignment="1">
      <alignment vertical="top" wrapText="1"/>
    </xf>
    <xf numFmtId="0" fontId="30" fillId="0" borderId="17" xfId="0" applyFont="1" applyFill="1" applyBorder="1" applyAlignment="1">
      <alignment vertical="top" wrapText="1"/>
    </xf>
    <xf numFmtId="0" fontId="30" fillId="0" borderId="10" xfId="42" applyNumberFormat="1" applyFont="1" applyFill="1" applyBorder="1" applyAlignment="1" quotePrefix="1">
      <alignment horizontal="right" vertical="center"/>
    </xf>
    <xf numFmtId="0" fontId="30" fillId="0" borderId="10" xfId="0" applyNumberFormat="1" applyFont="1" applyFill="1" applyBorder="1" applyAlignment="1" quotePrefix="1">
      <alignment horizontal="right" vertical="center" wrapText="1"/>
    </xf>
    <xf numFmtId="0" fontId="30" fillId="0" borderId="10" xfId="0" applyNumberFormat="1" applyFont="1" applyFill="1" applyBorder="1" applyAlignment="1" quotePrefix="1">
      <alignment horizontal="right" vertical="center"/>
    </xf>
    <xf numFmtId="0" fontId="30" fillId="0" borderId="10" xfId="0" applyFont="1" applyFill="1" applyBorder="1" applyAlignment="1">
      <alignment horizontal="right" wrapText="1"/>
    </xf>
    <xf numFmtId="0" fontId="30" fillId="0" borderId="10" xfId="0" applyNumberFormat="1" applyFont="1" applyFill="1" applyBorder="1" applyAlignment="1">
      <alignment horizontal="right"/>
    </xf>
    <xf numFmtId="41" fontId="30" fillId="0" borderId="10" xfId="42" applyNumberFormat="1" applyFont="1" applyFill="1" applyBorder="1" applyAlignment="1">
      <alignment horizontal="right"/>
    </xf>
    <xf numFmtId="37" fontId="30" fillId="0" borderId="10" xfId="42" applyNumberFormat="1" applyFont="1" applyFill="1" applyBorder="1" applyAlignment="1">
      <alignment horizontal="right"/>
    </xf>
    <xf numFmtId="41" fontId="30" fillId="0" borderId="10" xfId="42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31" fillId="0" borderId="10" xfId="0" applyFont="1" applyFill="1" applyBorder="1" applyAlignment="1">
      <alignment horizontal="right"/>
    </xf>
    <xf numFmtId="1" fontId="31" fillId="0" borderId="10" xfId="0" applyNumberFormat="1" applyFont="1" applyFill="1" applyBorder="1" applyAlignment="1">
      <alignment horizontal="right"/>
    </xf>
    <xf numFmtId="3" fontId="31" fillId="0" borderId="10" xfId="42" applyNumberFormat="1" applyFont="1" applyFill="1" applyBorder="1" applyAlignment="1">
      <alignment horizontal="right" vertical="center"/>
    </xf>
    <xf numFmtId="165" fontId="31" fillId="0" borderId="10" xfId="42" applyNumberFormat="1" applyFont="1" applyFill="1" applyBorder="1" applyAlignment="1">
      <alignment horizontal="right" vertical="center"/>
    </xf>
    <xf numFmtId="165" fontId="31" fillId="0" borderId="10" xfId="42" applyNumberFormat="1" applyFont="1" applyFill="1" applyBorder="1" applyAlignment="1" quotePrefix="1">
      <alignment horizontal="right" vertical="center"/>
    </xf>
    <xf numFmtId="0" fontId="31" fillId="0" borderId="10" xfId="42" applyNumberFormat="1" applyFont="1" applyFill="1" applyBorder="1" applyAlignment="1">
      <alignment horizontal="right" vertical="center"/>
    </xf>
    <xf numFmtId="0" fontId="31" fillId="0" borderId="10" xfId="42" applyNumberFormat="1" applyFont="1" applyFill="1" applyBorder="1" applyAlignment="1" quotePrefix="1">
      <alignment horizontal="right" vertical="center"/>
    </xf>
    <xf numFmtId="3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 vertical="center" wrapText="1"/>
    </xf>
    <xf numFmtId="41" fontId="31" fillId="0" borderId="10" xfId="43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wrapText="1"/>
    </xf>
    <xf numFmtId="49" fontId="31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Fill="1" applyBorder="1" applyAlignment="1" quotePrefix="1">
      <alignment horizontal="right"/>
    </xf>
    <xf numFmtId="3" fontId="31" fillId="0" borderId="10" xfId="0" applyNumberFormat="1" applyFont="1" applyFill="1" applyBorder="1" applyAlignment="1">
      <alignment horizontal="right" vertical="center" wrapText="1"/>
    </xf>
    <xf numFmtId="3" fontId="31" fillId="0" borderId="10" xfId="42" applyNumberFormat="1" applyFont="1" applyFill="1" applyBorder="1" applyAlignment="1">
      <alignment horizontal="right" vertical="center" wrapText="1"/>
    </xf>
    <xf numFmtId="1" fontId="31" fillId="0" borderId="10" xfId="0" applyNumberFormat="1" applyFont="1" applyFill="1" applyBorder="1" applyAlignment="1">
      <alignment horizontal="right" vertical="center" wrapText="1"/>
    </xf>
    <xf numFmtId="1" fontId="31" fillId="0" borderId="10" xfId="42" applyNumberFormat="1" applyFont="1" applyFill="1" applyBorder="1" applyAlignment="1">
      <alignment horizontal="right" vertical="center" wrapText="1"/>
    </xf>
    <xf numFmtId="1" fontId="31" fillId="0" borderId="10" xfId="42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3" fontId="31" fillId="0" borderId="10" xfId="0" applyNumberFormat="1" applyFont="1" applyFill="1" applyBorder="1" applyAlignment="1">
      <alignment horizontal="right" vertical="center"/>
    </xf>
    <xf numFmtId="165" fontId="31" fillId="0" borderId="10" xfId="42" applyNumberFormat="1" applyFont="1" applyFill="1" applyBorder="1" applyAlignment="1">
      <alignment horizontal="right" vertical="center" wrapText="1"/>
    </xf>
    <xf numFmtId="3" fontId="31" fillId="0" borderId="10" xfId="42" applyNumberFormat="1" applyFont="1" applyFill="1" applyBorder="1" applyAlignment="1">
      <alignment horizontal="right"/>
    </xf>
    <xf numFmtId="49" fontId="31" fillId="0" borderId="10" xfId="42" applyNumberFormat="1" applyFont="1" applyFill="1" applyBorder="1" applyAlignment="1">
      <alignment horizontal="right" vertical="center"/>
    </xf>
    <xf numFmtId="37" fontId="12" fillId="0" borderId="10" xfId="42" applyNumberFormat="1" applyFont="1" applyFill="1" applyBorder="1" applyAlignment="1">
      <alignment vertical="center"/>
    </xf>
    <xf numFmtId="0" fontId="12" fillId="0" borderId="10" xfId="42" applyNumberFormat="1" applyFont="1" applyFill="1" applyBorder="1" applyAlignment="1" quotePrefix="1">
      <alignment horizontal="right" vertical="center"/>
    </xf>
    <xf numFmtId="165" fontId="12" fillId="0" borderId="10" xfId="42" applyNumberFormat="1" applyFont="1" applyFill="1" applyBorder="1" applyAlignment="1" quotePrefix="1">
      <alignment horizontal="right" vertical="center" wrapText="1" shrinkToFi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" fontId="12" fillId="0" borderId="1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64" fontId="28" fillId="0" borderId="2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0" fontId="66" fillId="0" borderId="22" xfId="0" applyFont="1" applyFill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2" fillId="0" borderId="22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  <xf numFmtId="165" fontId="0" fillId="0" borderId="10" xfId="42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65" fontId="0" fillId="0" borderId="10" xfId="42" applyNumberFormat="1" applyFont="1" applyFill="1" applyBorder="1" applyAlignment="1">
      <alignment vertical="center"/>
    </xf>
    <xf numFmtId="165" fontId="12" fillId="0" borderId="10" xfId="42" applyNumberFormat="1" applyFont="1" applyFill="1" applyBorder="1" applyAlignment="1">
      <alignment horizontal="center" vertical="center" wrapText="1"/>
    </xf>
    <xf numFmtId="165" fontId="67" fillId="0" borderId="10" xfId="42" applyNumberFormat="1" applyFont="1" applyFill="1" applyBorder="1" applyAlignment="1">
      <alignment horizontal="center" vertical="center"/>
    </xf>
    <xf numFmtId="165" fontId="37" fillId="0" borderId="10" xfId="42" applyNumberFormat="1" applyFont="1" applyFill="1" applyBorder="1" applyAlignment="1">
      <alignment horizontal="center" vertical="center"/>
    </xf>
    <xf numFmtId="165" fontId="2" fillId="0" borderId="10" xfId="42" applyNumberFormat="1" applyFont="1" applyFill="1" applyBorder="1" applyAlignment="1">
      <alignment horizontal="center" vertical="center"/>
    </xf>
    <xf numFmtId="165" fontId="38" fillId="0" borderId="10" xfId="42" applyNumberFormat="1" applyFont="1" applyFill="1" applyBorder="1" applyAlignment="1">
      <alignment horizontal="center" vertical="center"/>
    </xf>
    <xf numFmtId="165" fontId="38" fillId="0" borderId="10" xfId="42" applyNumberFormat="1" applyFont="1" applyFill="1" applyBorder="1" applyAlignment="1" quotePrefix="1">
      <alignment horizontal="center" vertical="center"/>
    </xf>
    <xf numFmtId="165" fontId="67" fillId="0" borderId="10" xfId="42" applyNumberFormat="1" applyFont="1" applyFill="1" applyBorder="1" applyAlignment="1">
      <alignment horizontal="right" vertical="center"/>
    </xf>
    <xf numFmtId="165" fontId="67" fillId="0" borderId="10" xfId="42" applyNumberFormat="1" applyFont="1" applyFill="1" applyBorder="1" applyAlignment="1" quotePrefix="1">
      <alignment horizontal="right" vertical="center"/>
    </xf>
    <xf numFmtId="0" fontId="0" fillId="0" borderId="17" xfId="0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right" wrapText="1"/>
    </xf>
    <xf numFmtId="3" fontId="31" fillId="0" borderId="22" xfId="0" applyNumberFormat="1" applyFont="1" applyFill="1" applyBorder="1" applyAlignment="1">
      <alignment horizontal="right"/>
    </xf>
    <xf numFmtId="0" fontId="31" fillId="0" borderId="22" xfId="0" applyFont="1" applyFill="1" applyBorder="1" applyAlignment="1">
      <alignment horizontal="right"/>
    </xf>
    <xf numFmtId="3" fontId="31" fillId="0" borderId="14" xfId="0" applyNumberFormat="1" applyFont="1" applyFill="1" applyBorder="1" applyAlignment="1">
      <alignment horizontal="right" vertical="center" wrapText="1"/>
    </xf>
    <xf numFmtId="3" fontId="31" fillId="0" borderId="14" xfId="42" applyNumberFormat="1" applyFont="1" applyFill="1" applyBorder="1" applyAlignment="1">
      <alignment horizontal="right" vertical="center" wrapText="1"/>
    </xf>
    <xf numFmtId="3" fontId="12" fillId="0" borderId="22" xfId="0" applyNumberFormat="1" applyFont="1" applyFill="1" applyBorder="1" applyAlignment="1">
      <alignment/>
    </xf>
    <xf numFmtId="3" fontId="12" fillId="0" borderId="22" xfId="42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/>
    </xf>
    <xf numFmtId="3" fontId="12" fillId="0" borderId="14" xfId="42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right" wrapText="1"/>
    </xf>
    <xf numFmtId="0" fontId="30" fillId="0" borderId="17" xfId="0" applyFont="1" applyFill="1" applyBorder="1" applyAlignment="1">
      <alignment horizontal="left" vertical="center" wrapText="1"/>
    </xf>
    <xf numFmtId="3" fontId="30" fillId="0" borderId="22" xfId="0" applyNumberFormat="1" applyFont="1" applyFill="1" applyBorder="1" applyAlignment="1">
      <alignment horizontal="right"/>
    </xf>
    <xf numFmtId="3" fontId="30" fillId="0" borderId="14" xfId="0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right" wrapText="1"/>
    </xf>
    <xf numFmtId="3" fontId="12" fillId="0" borderId="22" xfId="0" applyNumberFormat="1" applyFont="1" applyFill="1" applyBorder="1" applyAlignment="1">
      <alignment vertical="center" wrapText="1"/>
    </xf>
    <xf numFmtId="3" fontId="12" fillId="0" borderId="22" xfId="42" applyNumberFormat="1" applyFont="1" applyFill="1" applyBorder="1" applyAlignment="1">
      <alignment vertical="center" wrapText="1"/>
    </xf>
    <xf numFmtId="3" fontId="12" fillId="0" borderId="14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top" wrapText="1"/>
    </xf>
    <xf numFmtId="3" fontId="12" fillId="0" borderId="22" xfId="55" applyNumberFormat="1" applyFont="1" applyFill="1" applyBorder="1" applyAlignment="1">
      <alignment/>
      <protection/>
    </xf>
    <xf numFmtId="3" fontId="29" fillId="0" borderId="14" xfId="0" applyNumberFormat="1" applyFont="1" applyFill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30" fillId="0" borderId="22" xfId="0" applyFont="1" applyFill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1" fontId="30" fillId="0" borderId="14" xfId="0" applyNumberFormat="1" applyFont="1" applyFill="1" applyBorder="1" applyAlignment="1">
      <alignment vertical="center" wrapText="1"/>
    </xf>
    <xf numFmtId="3" fontId="30" fillId="0" borderId="14" xfId="0" applyNumberFormat="1" applyFont="1" applyFill="1" applyBorder="1" applyAlignment="1">
      <alignment vertical="center" wrapText="1"/>
    </xf>
    <xf numFmtId="3" fontId="30" fillId="0" borderId="22" xfId="42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/>
    </xf>
    <xf numFmtId="49" fontId="30" fillId="0" borderId="10" xfId="42" applyNumberFormat="1" applyFont="1" applyFill="1" applyBorder="1" applyAlignment="1">
      <alignment horizontal="right" vertical="center"/>
    </xf>
    <xf numFmtId="1" fontId="32" fillId="0" borderId="0" xfId="55" applyNumberFormat="1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top" wrapText="1"/>
    </xf>
    <xf numFmtId="0" fontId="34" fillId="0" borderId="0" xfId="0" applyFont="1" applyAlignment="1">
      <alignment horizontal="center"/>
    </xf>
    <xf numFmtId="164" fontId="28" fillId="0" borderId="24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10" xfId="55" applyFont="1" applyFill="1" applyBorder="1" applyAlignment="1">
      <alignment horizontal="center" vertical="center" wrapText="1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25" xfId="55" applyFont="1" applyFill="1" applyBorder="1" applyAlignment="1">
      <alignment horizontal="center" vertical="center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0" fontId="38" fillId="0" borderId="0" xfId="55" applyFont="1" applyFill="1" applyAlignment="1">
      <alignment horizontal="center" vertical="top" wrapText="1"/>
      <protection/>
    </xf>
    <xf numFmtId="0" fontId="39" fillId="0" borderId="0" xfId="55" applyFont="1" applyFill="1" applyAlignment="1">
      <alignment horizontal="center"/>
      <protection/>
    </xf>
    <xf numFmtId="0" fontId="41" fillId="0" borderId="0" xfId="55" applyFont="1" applyFill="1" applyAlignment="1">
      <alignment horizontal="center" vertical="center"/>
      <protection/>
    </xf>
    <xf numFmtId="49" fontId="24" fillId="0" borderId="26" xfId="55" applyNumberFormat="1" applyFont="1" applyFill="1" applyBorder="1" applyAlignment="1">
      <alignment horizontal="center" vertical="center"/>
      <protection/>
    </xf>
    <xf numFmtId="49" fontId="24" fillId="0" borderId="27" xfId="55" applyNumberFormat="1" applyFont="1" applyFill="1" applyBorder="1" applyAlignment="1">
      <alignment horizontal="center" vertical="center"/>
      <protection/>
    </xf>
    <xf numFmtId="49" fontId="24" fillId="0" borderId="28" xfId="55" applyNumberFormat="1" applyFont="1" applyFill="1" applyBorder="1" applyAlignment="1">
      <alignment horizontal="center" vertical="center"/>
      <protection/>
    </xf>
    <xf numFmtId="49" fontId="25" fillId="0" borderId="29" xfId="55" applyNumberFormat="1" applyFont="1" applyFill="1" applyBorder="1" applyAlignment="1">
      <alignment horizontal="center" vertical="center"/>
      <protection/>
    </xf>
    <xf numFmtId="49" fontId="25" fillId="0" borderId="30" xfId="55" applyNumberFormat="1" applyFont="1" applyFill="1" applyBorder="1" applyAlignment="1">
      <alignment horizontal="center" vertical="center"/>
      <protection/>
    </xf>
    <xf numFmtId="49" fontId="25" fillId="0" borderId="14" xfId="55" applyNumberFormat="1" applyFont="1" applyFill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horizontal="center" vertical="center"/>
      <protection/>
    </xf>
    <xf numFmtId="0" fontId="15" fillId="0" borderId="24" xfId="55" applyFont="1" applyFill="1" applyBorder="1" applyAlignment="1">
      <alignment horizontal="center" vertical="center"/>
      <protection/>
    </xf>
    <xf numFmtId="0" fontId="40" fillId="0" borderId="17" xfId="55" applyFont="1" applyFill="1" applyBorder="1" applyAlignment="1">
      <alignment horizontal="center"/>
      <protection/>
    </xf>
    <xf numFmtId="0" fontId="30" fillId="0" borderId="32" xfId="0" applyFont="1" applyBorder="1" applyAlignment="1">
      <alignment/>
    </xf>
    <xf numFmtId="0" fontId="30" fillId="0" borderId="25" xfId="0" applyFont="1" applyBorder="1" applyAlignment="1">
      <alignment/>
    </xf>
    <xf numFmtId="0" fontId="0" fillId="0" borderId="11" xfId="55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top"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8" fillId="0" borderId="3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30" fillId="0" borderId="0" xfId="55" applyNumberFormat="1" applyFont="1" applyFill="1" applyBorder="1" applyAlignment="1">
      <alignment horizontal="left" vertical="center"/>
      <protection/>
    </xf>
    <xf numFmtId="0" fontId="42" fillId="0" borderId="26" xfId="0" applyFont="1" applyBorder="1" applyAlignment="1" applyProtection="1">
      <alignment horizontal="center" vertical="center"/>
      <protection/>
    </xf>
    <xf numFmtId="0" fontId="42" fillId="0" borderId="27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1" fontId="12" fillId="0" borderId="0" xfId="55" applyNumberFormat="1" applyFont="1" applyFill="1" applyBorder="1" applyAlignment="1">
      <alignment horizontal="left" vertical="center"/>
      <protection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17" xfId="42" applyNumberFormat="1" applyFont="1" applyFill="1" applyBorder="1" applyAlignment="1" quotePrefix="1">
      <alignment vertical="center"/>
    </xf>
    <xf numFmtId="0" fontId="12" fillId="0" borderId="19" xfId="42" applyNumberFormat="1" applyFont="1" applyFill="1" applyBorder="1" applyAlignment="1" quotePrefix="1">
      <alignment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0" xfId="42" applyNumberFormat="1" applyFont="1" applyFill="1" applyBorder="1" applyAlignment="1">
      <alignment horizontal="right" vertical="center" wrapText="1"/>
    </xf>
    <xf numFmtId="3" fontId="12" fillId="0" borderId="10" xfId="42" applyNumberFormat="1" applyFont="1" applyFill="1" applyBorder="1" applyAlignment="1">
      <alignment horizontal="right" vertical="center" wrapText="1"/>
    </xf>
    <xf numFmtId="49" fontId="12" fillId="0" borderId="10" xfId="42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 vertical="center" wrapText="1"/>
    </xf>
    <xf numFmtId="3" fontId="12" fillId="0" borderId="10" xfId="42" applyNumberFormat="1" applyFont="1" applyFill="1" applyBorder="1" applyAlignment="1" quotePrefix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 vertical="center"/>
    </xf>
    <xf numFmtId="0" fontId="30" fillId="0" borderId="10" xfId="0" applyNumberFormat="1" applyFont="1" applyFill="1" applyBorder="1" applyAlignment="1">
      <alignment horizontal="right" vertical="center"/>
    </xf>
    <xf numFmtId="49" fontId="31" fillId="0" borderId="10" xfId="42" applyNumberFormat="1" applyFont="1" applyFill="1" applyBorder="1" applyAlignment="1">
      <alignment horizontal="right" vertical="center"/>
    </xf>
    <xf numFmtId="49" fontId="12" fillId="0" borderId="10" xfId="42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HOP%20PHU%20LUC%20NAM%202007-2010\SO%20LIEU%20THONG%20KE%20CAC%20NAM\na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P1"/>
      <sheetName val="STP 2"/>
      <sheetName val="STP 3"/>
      <sheetName val="STP 4"/>
      <sheetName val="STP 5"/>
      <sheetName val="STP 6"/>
      <sheetName val="STP 7"/>
      <sheetName val="Bieu 17-TGPL"/>
    </sheetNames>
    <sheetDataSet>
      <sheetData sheetId="0">
        <row r="29">
          <cell r="D29">
            <v>128</v>
          </cell>
          <cell r="E29">
            <v>33</v>
          </cell>
          <cell r="H29">
            <v>221</v>
          </cell>
          <cell r="I29">
            <v>48</v>
          </cell>
          <cell r="L29">
            <v>132</v>
          </cell>
          <cell r="M29">
            <v>35</v>
          </cell>
          <cell r="P29">
            <v>217</v>
          </cell>
          <cell r="Q29">
            <v>50</v>
          </cell>
          <cell r="T29">
            <v>258</v>
          </cell>
          <cell r="U29">
            <v>242</v>
          </cell>
        </row>
        <row r="60">
          <cell r="H60">
            <v>180</v>
          </cell>
          <cell r="I60">
            <v>136</v>
          </cell>
          <cell r="L60">
            <v>375</v>
          </cell>
          <cell r="O6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4.8515625" style="5" customWidth="1"/>
    <col min="2" max="2" width="13.8515625" style="5" customWidth="1"/>
    <col min="3" max="3" width="7.57421875" style="4" customWidth="1"/>
    <col min="4" max="4" width="6.28125" style="4" customWidth="1"/>
    <col min="5" max="5" width="4.421875" style="5" customWidth="1"/>
    <col min="6" max="6" width="7.28125" style="5" customWidth="1"/>
    <col min="7" max="7" width="6.00390625" style="4" customWidth="1"/>
    <col min="8" max="8" width="6.00390625" style="5" customWidth="1"/>
    <col min="9" max="9" width="6.140625" style="5" customWidth="1"/>
    <col min="10" max="11" width="6.7109375" style="4" customWidth="1"/>
    <col min="12" max="12" width="5.8515625" style="4" customWidth="1"/>
    <col min="13" max="13" width="4.57421875" style="5" customWidth="1"/>
    <col min="14" max="14" width="7.28125" style="5" customWidth="1"/>
    <col min="15" max="15" width="7.421875" style="4" customWidth="1"/>
    <col min="16" max="16" width="6.8515625" style="5" customWidth="1"/>
    <col min="17" max="17" width="5.28125" style="5" customWidth="1"/>
    <col min="18" max="18" width="6.8515625" style="4" customWidth="1"/>
    <col min="19" max="19" width="7.8515625" style="5" customWidth="1"/>
    <col min="20" max="20" width="6.28125" style="5" customWidth="1"/>
    <col min="21" max="21" width="5.8515625" style="5" customWidth="1"/>
    <col min="22" max="22" width="8.421875" style="5" customWidth="1"/>
    <col min="86" max="16384" width="9.140625" style="5" customWidth="1"/>
  </cols>
  <sheetData>
    <row r="1" spans="1:22" ht="48.75" customHeight="1">
      <c r="A1" s="466" t="s">
        <v>152</v>
      </c>
      <c r="B1" s="466"/>
      <c r="C1" s="466"/>
      <c r="D1" s="466"/>
      <c r="E1" s="2"/>
      <c r="F1" s="2"/>
      <c r="G1" s="1"/>
      <c r="H1" s="2"/>
      <c r="I1" s="3"/>
      <c r="M1" s="3"/>
      <c r="N1" s="3"/>
      <c r="P1" s="3"/>
      <c r="Q1" s="3"/>
      <c r="R1" s="463"/>
      <c r="S1" s="463"/>
      <c r="T1" s="463"/>
      <c r="U1" s="463"/>
      <c r="V1" s="463"/>
    </row>
    <row r="2" spans="1:22" ht="18.75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</row>
    <row r="3" spans="1:22" ht="20.25" customHeight="1">
      <c r="A3" s="465" t="s">
        <v>335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</row>
    <row r="4" spans="1:22" ht="21.75" customHeight="1">
      <c r="A4" s="404" t="s">
        <v>334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</row>
    <row r="5" spans="1:22" ht="16.5">
      <c r="A5" s="6"/>
      <c r="B5" s="6"/>
      <c r="C5" s="7"/>
      <c r="D5" s="7"/>
      <c r="E5" s="8"/>
      <c r="F5" s="8"/>
      <c r="G5" s="9"/>
      <c r="H5" s="10"/>
      <c r="I5" s="10"/>
      <c r="J5" s="9"/>
      <c r="K5" s="9"/>
      <c r="L5" s="9"/>
      <c r="M5" s="11"/>
      <c r="N5" s="8"/>
      <c r="O5" s="12"/>
      <c r="P5" s="10"/>
      <c r="Q5" s="10"/>
      <c r="R5" s="9"/>
      <c r="S5" s="8"/>
      <c r="T5" s="10"/>
      <c r="U5" s="8"/>
      <c r="V5" s="10"/>
    </row>
    <row r="6" spans="1:22" ht="12.75" customHeight="1">
      <c r="A6" s="13"/>
      <c r="B6" s="13"/>
      <c r="C6" s="14"/>
      <c r="D6" s="14"/>
      <c r="E6" s="15"/>
      <c r="F6" s="15"/>
      <c r="G6" s="16"/>
      <c r="H6" s="17"/>
      <c r="I6" s="17"/>
      <c r="J6" s="16"/>
      <c r="K6" s="18"/>
      <c r="L6" s="18"/>
      <c r="M6" s="19"/>
      <c r="N6" s="20"/>
      <c r="O6" s="18"/>
      <c r="P6" s="19"/>
      <c r="Q6" s="19"/>
      <c r="R6" s="18"/>
      <c r="S6" s="15"/>
      <c r="T6" s="15"/>
      <c r="U6" s="15"/>
      <c r="V6" s="15"/>
    </row>
    <row r="7" spans="1:22" ht="12.75">
      <c r="A7" s="462" t="s">
        <v>1</v>
      </c>
      <c r="B7" s="462" t="s">
        <v>2</v>
      </c>
      <c r="C7" s="405" t="s">
        <v>3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 t="s">
        <v>4</v>
      </c>
      <c r="T7" s="405"/>
      <c r="U7" s="405"/>
      <c r="V7" s="405"/>
    </row>
    <row r="8" spans="1:22" ht="12.75" customHeight="1">
      <c r="A8" s="462"/>
      <c r="B8" s="462"/>
      <c r="C8" s="405" t="s">
        <v>5</v>
      </c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62" t="s">
        <v>6</v>
      </c>
      <c r="T8" s="462"/>
      <c r="U8" s="462"/>
      <c r="V8" s="462"/>
    </row>
    <row r="9" spans="1:22" ht="27.75" customHeight="1">
      <c r="A9" s="462"/>
      <c r="B9" s="462"/>
      <c r="C9" s="462" t="s">
        <v>7</v>
      </c>
      <c r="D9" s="462"/>
      <c r="E9" s="462"/>
      <c r="F9" s="462"/>
      <c r="G9" s="462" t="s">
        <v>8</v>
      </c>
      <c r="H9" s="462"/>
      <c r="I9" s="462"/>
      <c r="J9" s="462"/>
      <c r="K9" s="462" t="s">
        <v>9</v>
      </c>
      <c r="L9" s="462"/>
      <c r="M9" s="462"/>
      <c r="N9" s="462"/>
      <c r="O9" s="462" t="s">
        <v>10</v>
      </c>
      <c r="P9" s="462"/>
      <c r="Q9" s="462"/>
      <c r="R9" s="462"/>
      <c r="S9" s="462"/>
      <c r="T9" s="462"/>
      <c r="U9" s="462"/>
      <c r="V9" s="462"/>
    </row>
    <row r="10" spans="1:22" ht="12.75">
      <c r="A10" s="462"/>
      <c r="B10" s="462"/>
      <c r="C10" s="21" t="s">
        <v>11</v>
      </c>
      <c r="D10" s="21" t="s">
        <v>12</v>
      </c>
      <c r="E10" s="21" t="s">
        <v>13</v>
      </c>
      <c r="F10" s="22" t="s">
        <v>14</v>
      </c>
      <c r="G10" s="21" t="s">
        <v>11</v>
      </c>
      <c r="H10" s="21" t="s">
        <v>12</v>
      </c>
      <c r="I10" s="21" t="s">
        <v>13</v>
      </c>
      <c r="J10" s="22" t="s">
        <v>14</v>
      </c>
      <c r="K10" s="21" t="s">
        <v>11</v>
      </c>
      <c r="L10" s="21" t="s">
        <v>12</v>
      </c>
      <c r="M10" s="21" t="s">
        <v>13</v>
      </c>
      <c r="N10" s="22" t="s">
        <v>14</v>
      </c>
      <c r="O10" s="21" t="s">
        <v>11</v>
      </c>
      <c r="P10" s="21" t="s">
        <v>12</v>
      </c>
      <c r="Q10" s="21" t="s">
        <v>13</v>
      </c>
      <c r="R10" s="22" t="s">
        <v>14</v>
      </c>
      <c r="S10" s="21" t="s">
        <v>11</v>
      </c>
      <c r="T10" s="21" t="s">
        <v>12</v>
      </c>
      <c r="U10" s="21" t="s">
        <v>13</v>
      </c>
      <c r="V10" s="22" t="s">
        <v>14</v>
      </c>
    </row>
    <row r="11" spans="1:22" ht="21">
      <c r="A11" s="462"/>
      <c r="B11" s="462"/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</row>
    <row r="12" spans="1:85" s="25" customFormat="1" ht="15.75">
      <c r="A12" s="24">
        <v>1</v>
      </c>
      <c r="B12" s="199" t="s">
        <v>35</v>
      </c>
      <c r="C12" s="570" t="s">
        <v>239</v>
      </c>
      <c r="D12" s="189">
        <v>31</v>
      </c>
      <c r="E12" s="189">
        <v>2</v>
      </c>
      <c r="F12" s="189">
        <f>E12+D12</f>
        <v>33</v>
      </c>
      <c r="G12" s="221">
        <v>0</v>
      </c>
      <c r="H12" s="189">
        <v>7</v>
      </c>
      <c r="I12" s="189">
        <v>1</v>
      </c>
      <c r="J12" s="189">
        <f>I12+H12</f>
        <v>8</v>
      </c>
      <c r="K12" s="221" t="s">
        <v>239</v>
      </c>
      <c r="L12" s="189">
        <v>31</v>
      </c>
      <c r="M12" s="189">
        <v>7</v>
      </c>
      <c r="N12" s="189">
        <f>M12+L12</f>
        <v>38</v>
      </c>
      <c r="O12" s="221" t="s">
        <v>239</v>
      </c>
      <c r="P12" s="189">
        <v>7</v>
      </c>
      <c r="Q12" s="189">
        <v>1</v>
      </c>
      <c r="R12" s="189">
        <f>Q12+P12</f>
        <v>8</v>
      </c>
      <c r="S12" s="189">
        <v>59</v>
      </c>
      <c r="T12" s="189">
        <v>148</v>
      </c>
      <c r="U12" s="189">
        <v>88</v>
      </c>
      <c r="V12" s="189">
        <f>SUM(S12:U12)</f>
        <v>295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</row>
    <row r="13" spans="1:85" s="25" customFormat="1" ht="17.25" customHeight="1">
      <c r="A13" s="24">
        <v>2</v>
      </c>
      <c r="B13" s="199" t="s">
        <v>36</v>
      </c>
      <c r="C13" s="203"/>
      <c r="D13" s="203">
        <v>15</v>
      </c>
      <c r="E13" s="203">
        <v>5</v>
      </c>
      <c r="F13" s="203">
        <v>20</v>
      </c>
      <c r="G13" s="204"/>
      <c r="H13" s="204">
        <v>35</v>
      </c>
      <c r="I13" s="204">
        <v>0</v>
      </c>
      <c r="J13" s="204">
        <v>35</v>
      </c>
      <c r="K13" s="205"/>
      <c r="L13" s="203">
        <v>10</v>
      </c>
      <c r="M13" s="205">
        <v>5</v>
      </c>
      <c r="N13" s="203">
        <v>15</v>
      </c>
      <c r="O13" s="204"/>
      <c r="P13" s="204">
        <v>33</v>
      </c>
      <c r="Q13" s="204">
        <v>0</v>
      </c>
      <c r="R13" s="204">
        <v>33</v>
      </c>
      <c r="S13" s="204">
        <v>127</v>
      </c>
      <c r="T13" s="204">
        <v>105</v>
      </c>
      <c r="U13" s="204">
        <v>151</v>
      </c>
      <c r="V13" s="204">
        <v>383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</row>
    <row r="14" spans="1:85" s="25" customFormat="1" ht="15.75">
      <c r="A14" s="24">
        <v>3</v>
      </c>
      <c r="B14" s="199" t="s">
        <v>37</v>
      </c>
      <c r="C14" s="206"/>
      <c r="D14" s="206"/>
      <c r="E14" s="206"/>
      <c r="F14" s="187"/>
      <c r="G14" s="206"/>
      <c r="H14" s="206"/>
      <c r="I14" s="206"/>
      <c r="J14" s="187"/>
      <c r="K14" s="206"/>
      <c r="L14" s="206"/>
      <c r="M14" s="206"/>
      <c r="N14" s="187"/>
      <c r="O14" s="206"/>
      <c r="P14" s="206"/>
      <c r="Q14" s="206"/>
      <c r="R14" s="187"/>
      <c r="S14" s="206"/>
      <c r="T14" s="206"/>
      <c r="U14" s="206"/>
      <c r="V14" s="187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</row>
    <row r="15" spans="1:85" s="25" customFormat="1" ht="15.75">
      <c r="A15" s="24">
        <v>4</v>
      </c>
      <c r="B15" s="199" t="s">
        <v>38</v>
      </c>
      <c r="C15" s="206"/>
      <c r="D15" s="206"/>
      <c r="E15" s="206"/>
      <c r="F15" s="187"/>
      <c r="G15" s="206"/>
      <c r="H15" s="206"/>
      <c r="I15" s="206"/>
      <c r="J15" s="187"/>
      <c r="K15" s="206"/>
      <c r="L15" s="206"/>
      <c r="M15" s="206"/>
      <c r="N15" s="187"/>
      <c r="O15" s="206"/>
      <c r="P15" s="206"/>
      <c r="Q15" s="206"/>
      <c r="R15" s="187"/>
      <c r="S15" s="206"/>
      <c r="T15" s="206"/>
      <c r="U15" s="206"/>
      <c r="V15" s="187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</row>
    <row r="16" spans="1:85" s="25" customFormat="1" ht="15.75">
      <c r="A16" s="24">
        <v>5</v>
      </c>
      <c r="B16" s="199" t="s">
        <v>39</v>
      </c>
      <c r="C16" s="410">
        <v>58</v>
      </c>
      <c r="D16" s="410">
        <v>41</v>
      </c>
      <c r="E16" s="410">
        <v>5</v>
      </c>
      <c r="F16" s="410">
        <v>104</v>
      </c>
      <c r="G16" s="410">
        <v>106</v>
      </c>
      <c r="H16" s="410">
        <v>19</v>
      </c>
      <c r="I16" s="410"/>
      <c r="J16" s="410">
        <v>125</v>
      </c>
      <c r="K16" s="410">
        <v>58</v>
      </c>
      <c r="L16" s="410">
        <v>41</v>
      </c>
      <c r="M16" s="410">
        <v>5</v>
      </c>
      <c r="N16" s="410">
        <v>104</v>
      </c>
      <c r="O16" s="410">
        <v>106</v>
      </c>
      <c r="P16" s="410">
        <v>19</v>
      </c>
      <c r="Q16" s="410"/>
      <c r="R16" s="410">
        <v>125</v>
      </c>
      <c r="S16" s="410">
        <v>164</v>
      </c>
      <c r="T16" s="410">
        <v>60</v>
      </c>
      <c r="U16" s="410">
        <v>5</v>
      </c>
      <c r="V16" s="410">
        <v>229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</row>
    <row r="17" spans="1:85" s="26" customFormat="1" ht="15.75">
      <c r="A17" s="24">
        <v>6</v>
      </c>
      <c r="B17" s="199" t="s">
        <v>40</v>
      </c>
      <c r="C17" s="207">
        <v>123</v>
      </c>
      <c r="D17" s="207">
        <v>18</v>
      </c>
      <c r="E17" s="207">
        <v>3</v>
      </c>
      <c r="F17" s="207">
        <v>144</v>
      </c>
      <c r="G17" s="207">
        <v>149</v>
      </c>
      <c r="H17" s="207">
        <v>79</v>
      </c>
      <c r="I17" s="207">
        <v>25</v>
      </c>
      <c r="J17" s="207">
        <v>253</v>
      </c>
      <c r="K17" s="207">
        <v>87</v>
      </c>
      <c r="L17" s="207">
        <v>12</v>
      </c>
      <c r="M17" s="207">
        <v>3</v>
      </c>
      <c r="N17" s="207">
        <v>102</v>
      </c>
      <c r="O17" s="207">
        <v>114</v>
      </c>
      <c r="P17" s="207">
        <v>65</v>
      </c>
      <c r="Q17" s="207">
        <v>20</v>
      </c>
      <c r="R17" s="207">
        <v>199</v>
      </c>
      <c r="S17" s="207">
        <v>198</v>
      </c>
      <c r="T17" s="207">
        <v>118</v>
      </c>
      <c r="U17" s="207">
        <v>69</v>
      </c>
      <c r="V17" s="207">
        <v>385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</row>
    <row r="18" spans="1:85" s="26" customFormat="1" ht="15.75">
      <c r="A18" s="24">
        <v>7</v>
      </c>
      <c r="B18" s="199" t="s">
        <v>41</v>
      </c>
      <c r="C18" s="396"/>
      <c r="D18" s="396" t="s">
        <v>252</v>
      </c>
      <c r="E18" s="396" t="s">
        <v>253</v>
      </c>
      <c r="F18" s="396">
        <f>1+3</f>
        <v>4</v>
      </c>
      <c r="G18" s="396">
        <f>84+48+29</f>
        <v>161</v>
      </c>
      <c r="H18" s="191"/>
      <c r="I18" s="396" t="s">
        <v>254</v>
      </c>
      <c r="J18" s="396">
        <f>161+2</f>
        <v>163</v>
      </c>
      <c r="K18" s="396"/>
      <c r="L18" s="396" t="s">
        <v>252</v>
      </c>
      <c r="M18" s="396" t="s">
        <v>253</v>
      </c>
      <c r="N18" s="191">
        <f>1+3</f>
        <v>4</v>
      </c>
      <c r="O18" s="191">
        <f>84+48+29</f>
        <v>161</v>
      </c>
      <c r="P18" s="191"/>
      <c r="Q18" s="396" t="s">
        <v>254</v>
      </c>
      <c r="R18" s="191">
        <f>161+2</f>
        <v>163</v>
      </c>
      <c r="S18" s="191">
        <f>35+29+69+52+44</f>
        <v>229</v>
      </c>
      <c r="T18" s="396">
        <f>2+12+7+7+2</f>
        <v>30</v>
      </c>
      <c r="U18" s="331" t="s">
        <v>255</v>
      </c>
      <c r="V18" s="191">
        <f>229+30+47</f>
        <v>306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</row>
    <row r="19" spans="1:85" s="25" customFormat="1" ht="15.75">
      <c r="A19" s="24">
        <v>8</v>
      </c>
      <c r="B19" s="199" t="s">
        <v>42</v>
      </c>
      <c r="C19" s="196"/>
      <c r="D19" s="196">
        <v>21</v>
      </c>
      <c r="E19" s="196">
        <v>7</v>
      </c>
      <c r="F19" s="197">
        <f>C19+D19+E19</f>
        <v>28</v>
      </c>
      <c r="G19" s="196"/>
      <c r="H19" s="196"/>
      <c r="I19" s="196"/>
      <c r="J19" s="197">
        <f>G19+H19+I19</f>
        <v>0</v>
      </c>
      <c r="K19" s="196"/>
      <c r="L19" s="196">
        <v>21</v>
      </c>
      <c r="M19" s="196">
        <v>7</v>
      </c>
      <c r="N19" s="197">
        <f>K19+L19+M19</f>
        <v>28</v>
      </c>
      <c r="O19" s="196"/>
      <c r="P19" s="196"/>
      <c r="Q19" s="196"/>
      <c r="R19" s="196"/>
      <c r="S19" s="196"/>
      <c r="T19" s="196"/>
      <c r="U19" s="196">
        <v>177</v>
      </c>
      <c r="V19" s="197">
        <f>T19+U19</f>
        <v>177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</row>
    <row r="20" spans="1:85" s="25" customFormat="1" ht="15.75">
      <c r="A20" s="24">
        <v>9</v>
      </c>
      <c r="B20" s="199" t="s">
        <v>43</v>
      </c>
      <c r="C20" s="206"/>
      <c r="D20" s="206"/>
      <c r="E20" s="206"/>
      <c r="F20" s="187"/>
      <c r="G20" s="206"/>
      <c r="H20" s="206"/>
      <c r="I20" s="206"/>
      <c r="J20" s="187"/>
      <c r="K20" s="206"/>
      <c r="L20" s="206"/>
      <c r="M20" s="206"/>
      <c r="N20" s="187"/>
      <c r="O20" s="206"/>
      <c r="P20" s="206"/>
      <c r="Q20" s="206"/>
      <c r="R20" s="187"/>
      <c r="S20" s="206"/>
      <c r="T20" s="206"/>
      <c r="U20" s="206"/>
      <c r="V20" s="187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</row>
    <row r="21" spans="1:85" s="25" customFormat="1" ht="15.75">
      <c r="A21" s="24">
        <v>10</v>
      </c>
      <c r="B21" s="199" t="s">
        <v>44</v>
      </c>
      <c r="C21" s="209">
        <v>320</v>
      </c>
      <c r="D21" s="209">
        <v>65</v>
      </c>
      <c r="E21" s="209">
        <v>7</v>
      </c>
      <c r="F21" s="209">
        <v>392</v>
      </c>
      <c r="G21" s="209">
        <v>265</v>
      </c>
      <c r="H21" s="209">
        <v>53</v>
      </c>
      <c r="I21" s="209">
        <v>0</v>
      </c>
      <c r="J21" s="209">
        <v>318</v>
      </c>
      <c r="K21" s="209">
        <v>320</v>
      </c>
      <c r="L21" s="209">
        <v>65</v>
      </c>
      <c r="M21" s="209">
        <v>7</v>
      </c>
      <c r="N21" s="209">
        <v>392</v>
      </c>
      <c r="O21" s="209">
        <v>265</v>
      </c>
      <c r="P21" s="209">
        <v>53</v>
      </c>
      <c r="Q21" s="209">
        <v>0</v>
      </c>
      <c r="R21" s="209">
        <v>318</v>
      </c>
      <c r="S21" s="209">
        <v>585</v>
      </c>
      <c r="T21" s="209">
        <v>118</v>
      </c>
      <c r="U21" s="209">
        <v>7</v>
      </c>
      <c r="V21" s="209">
        <v>710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</row>
    <row r="22" spans="1:85" s="25" customFormat="1" ht="15.75">
      <c r="A22" s="24">
        <v>11</v>
      </c>
      <c r="B22" s="199" t="s">
        <v>45</v>
      </c>
      <c r="C22" s="206"/>
      <c r="D22" s="206"/>
      <c r="E22" s="206"/>
      <c r="F22" s="187"/>
      <c r="G22" s="206"/>
      <c r="H22" s="206"/>
      <c r="I22" s="206"/>
      <c r="J22" s="187"/>
      <c r="K22" s="206"/>
      <c r="L22" s="206"/>
      <c r="M22" s="206"/>
      <c r="N22" s="187"/>
      <c r="O22" s="206"/>
      <c r="P22" s="206"/>
      <c r="Q22" s="206"/>
      <c r="R22" s="187"/>
      <c r="S22" s="206"/>
      <c r="T22" s="206"/>
      <c r="U22" s="206"/>
      <c r="V22" s="187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s="25" customFormat="1" ht="15.75">
      <c r="A23" s="24">
        <v>12</v>
      </c>
      <c r="B23" s="199" t="s">
        <v>46</v>
      </c>
      <c r="C23" s="419">
        <v>0</v>
      </c>
      <c r="D23" s="419">
        <v>7</v>
      </c>
      <c r="E23" s="419">
        <v>9</v>
      </c>
      <c r="F23" s="419">
        <v>16</v>
      </c>
      <c r="G23" s="419">
        <v>0</v>
      </c>
      <c r="H23" s="419">
        <v>103</v>
      </c>
      <c r="I23" s="419">
        <v>4</v>
      </c>
      <c r="J23" s="419">
        <v>107</v>
      </c>
      <c r="K23" s="419">
        <v>0</v>
      </c>
      <c r="L23" s="419">
        <v>7</v>
      </c>
      <c r="M23" s="419">
        <v>7</v>
      </c>
      <c r="N23" s="419">
        <v>14</v>
      </c>
      <c r="O23" s="419">
        <v>0</v>
      </c>
      <c r="P23" s="419">
        <v>103</v>
      </c>
      <c r="Q23" s="419">
        <v>3</v>
      </c>
      <c r="R23" s="419">
        <v>106</v>
      </c>
      <c r="S23" s="419">
        <v>0</v>
      </c>
      <c r="T23" s="419">
        <v>125</v>
      </c>
      <c r="U23" s="419">
        <v>57</v>
      </c>
      <c r="V23" s="419">
        <v>182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</row>
    <row r="24" spans="1:85" s="25" customFormat="1" ht="15.75">
      <c r="A24" s="24">
        <v>13</v>
      </c>
      <c r="B24" s="199" t="s">
        <v>47</v>
      </c>
      <c r="C24" s="206">
        <v>0</v>
      </c>
      <c r="D24" s="206">
        <v>0</v>
      </c>
      <c r="E24" s="206">
        <v>3</v>
      </c>
      <c r="F24" s="187">
        <v>3</v>
      </c>
      <c r="G24" s="206">
        <v>0</v>
      </c>
      <c r="H24" s="206">
        <v>0</v>
      </c>
      <c r="I24" s="206">
        <v>0</v>
      </c>
      <c r="J24" s="187">
        <v>0</v>
      </c>
      <c r="K24" s="206">
        <v>0</v>
      </c>
      <c r="L24" s="206">
        <v>0</v>
      </c>
      <c r="M24" s="206">
        <v>3</v>
      </c>
      <c r="N24" s="187">
        <v>3</v>
      </c>
      <c r="O24" s="206">
        <v>0</v>
      </c>
      <c r="P24" s="206">
        <v>0</v>
      </c>
      <c r="Q24" s="206">
        <v>0</v>
      </c>
      <c r="R24" s="187">
        <v>0</v>
      </c>
      <c r="S24" s="206">
        <v>0</v>
      </c>
      <c r="T24" s="206">
        <v>0</v>
      </c>
      <c r="U24" s="206">
        <v>41</v>
      </c>
      <c r="V24" s="187">
        <v>41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</row>
    <row r="25" spans="1:85" s="26" customFormat="1" ht="15.75">
      <c r="A25" s="24">
        <v>14</v>
      </c>
      <c r="B25" s="199" t="s">
        <v>48</v>
      </c>
      <c r="C25" s="206"/>
      <c r="D25" s="206"/>
      <c r="E25" s="206"/>
      <c r="F25" s="187"/>
      <c r="G25" s="206"/>
      <c r="H25" s="206"/>
      <c r="I25" s="206"/>
      <c r="J25" s="187"/>
      <c r="K25" s="206"/>
      <c r="L25" s="206"/>
      <c r="M25" s="206"/>
      <c r="N25" s="187"/>
      <c r="O25" s="206"/>
      <c r="P25" s="206"/>
      <c r="Q25" s="206"/>
      <c r="R25" s="187"/>
      <c r="S25" s="206"/>
      <c r="T25" s="206"/>
      <c r="U25" s="206"/>
      <c r="V25" s="187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</row>
    <row r="26" spans="1:85" s="35" customFormat="1" ht="15.75">
      <c r="A26" s="24">
        <v>15</v>
      </c>
      <c r="B26" s="199" t="s">
        <v>49</v>
      </c>
      <c r="C26" s="222" t="s">
        <v>220</v>
      </c>
      <c r="D26" s="222" t="s">
        <v>219</v>
      </c>
      <c r="E26" s="222" t="s">
        <v>20</v>
      </c>
      <c r="F26" s="192">
        <f>C26+D26+E26</f>
        <v>18</v>
      </c>
      <c r="G26" s="222" t="s">
        <v>256</v>
      </c>
      <c r="H26" s="222" t="s">
        <v>16</v>
      </c>
      <c r="I26" s="222" t="s">
        <v>239</v>
      </c>
      <c r="J26" s="192">
        <f>I26+H26+G26</f>
        <v>54</v>
      </c>
      <c r="K26" s="222" t="s">
        <v>220</v>
      </c>
      <c r="L26" s="222" t="s">
        <v>17</v>
      </c>
      <c r="M26" s="222" t="s">
        <v>20</v>
      </c>
      <c r="N26" s="192">
        <f>M26+L26+K26</f>
        <v>17</v>
      </c>
      <c r="O26" s="222" t="s">
        <v>257</v>
      </c>
      <c r="P26" s="222" t="s">
        <v>16</v>
      </c>
      <c r="Q26" s="222" t="s">
        <v>15</v>
      </c>
      <c r="R26" s="192">
        <f>Q26+P26+O26</f>
        <v>52</v>
      </c>
      <c r="S26" s="222" t="s">
        <v>258</v>
      </c>
      <c r="T26" s="222" t="s">
        <v>201</v>
      </c>
      <c r="U26" s="222" t="s">
        <v>259</v>
      </c>
      <c r="V26" s="192">
        <f>U26+T26+S26</f>
        <v>141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</row>
    <row r="27" spans="1:85" s="25" customFormat="1" ht="15.75">
      <c r="A27" s="24">
        <v>16</v>
      </c>
      <c r="B27" s="199" t="s">
        <v>50</v>
      </c>
      <c r="C27" s="206"/>
      <c r="D27" s="206"/>
      <c r="E27" s="206"/>
      <c r="F27" s="187"/>
      <c r="G27" s="206"/>
      <c r="H27" s="206"/>
      <c r="I27" s="206"/>
      <c r="J27" s="187"/>
      <c r="K27" s="206"/>
      <c r="L27" s="206"/>
      <c r="M27" s="206"/>
      <c r="N27" s="187"/>
      <c r="O27" s="206"/>
      <c r="P27" s="206"/>
      <c r="Q27" s="206"/>
      <c r="R27" s="187"/>
      <c r="S27" s="206"/>
      <c r="T27" s="206"/>
      <c r="U27" s="206"/>
      <c r="V27" s="187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</row>
    <row r="28" spans="1:85" s="25" customFormat="1" ht="15.75">
      <c r="A28" s="24">
        <v>17</v>
      </c>
      <c r="B28" s="199" t="s">
        <v>51</v>
      </c>
      <c r="C28" s="206"/>
      <c r="D28" s="206"/>
      <c r="E28" s="206"/>
      <c r="F28" s="187"/>
      <c r="G28" s="206"/>
      <c r="H28" s="206"/>
      <c r="I28" s="206"/>
      <c r="J28" s="187"/>
      <c r="K28" s="206"/>
      <c r="L28" s="206"/>
      <c r="M28" s="206"/>
      <c r="N28" s="187"/>
      <c r="O28" s="206"/>
      <c r="P28" s="206"/>
      <c r="Q28" s="206"/>
      <c r="R28" s="187"/>
      <c r="S28" s="206"/>
      <c r="T28" s="206"/>
      <c r="U28" s="206"/>
      <c r="V28" s="187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</row>
    <row r="29" spans="1:85" s="25" customFormat="1" ht="15.75">
      <c r="A29" s="24">
        <v>18</v>
      </c>
      <c r="B29" s="199" t="s">
        <v>52</v>
      </c>
      <c r="C29" s="211"/>
      <c r="D29" s="211">
        <v>0</v>
      </c>
      <c r="E29" s="211">
        <v>1</v>
      </c>
      <c r="F29" s="211">
        <f>SUM(C29:E29)</f>
        <v>1</v>
      </c>
      <c r="G29" s="211">
        <v>0</v>
      </c>
      <c r="H29" s="211">
        <v>0</v>
      </c>
      <c r="I29" s="211">
        <v>1</v>
      </c>
      <c r="J29" s="211">
        <f>SUM(G29:I29)</f>
        <v>1</v>
      </c>
      <c r="K29" s="211">
        <v>0</v>
      </c>
      <c r="L29" s="211">
        <v>0</v>
      </c>
      <c r="M29" s="211">
        <v>1</v>
      </c>
      <c r="N29" s="211">
        <f>SUM(K29:M29)</f>
        <v>1</v>
      </c>
      <c r="O29" s="211">
        <v>0</v>
      </c>
      <c r="P29" s="211">
        <v>0</v>
      </c>
      <c r="Q29" s="211">
        <v>0</v>
      </c>
      <c r="R29" s="211">
        <f>SUM(O29:Q29)</f>
        <v>0</v>
      </c>
      <c r="S29" s="211">
        <v>0</v>
      </c>
      <c r="T29" s="211">
        <v>0</v>
      </c>
      <c r="U29" s="211">
        <v>34</v>
      </c>
      <c r="V29" s="211">
        <f>SUM(S29:U29)</f>
        <v>34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</row>
    <row r="30" spans="1:85" s="26" customFormat="1" ht="15.75">
      <c r="A30" s="24">
        <v>19</v>
      </c>
      <c r="B30" s="199" t="s">
        <v>53</v>
      </c>
      <c r="C30" s="447"/>
      <c r="D30" s="447"/>
      <c r="E30" s="447"/>
      <c r="F30" s="448"/>
      <c r="G30" s="447"/>
      <c r="H30" s="447"/>
      <c r="I30" s="447"/>
      <c r="J30" s="448"/>
      <c r="K30" s="447"/>
      <c r="L30" s="447"/>
      <c r="M30" s="447"/>
      <c r="N30" s="448"/>
      <c r="O30" s="447"/>
      <c r="P30" s="447"/>
      <c r="Q30" s="447"/>
      <c r="R30" s="448"/>
      <c r="S30" s="447"/>
      <c r="T30" s="447"/>
      <c r="U30" s="447"/>
      <c r="V30" s="448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</row>
    <row r="31" spans="1:85" s="26" customFormat="1" ht="15.75">
      <c r="A31" s="24">
        <v>20</v>
      </c>
      <c r="B31" s="199" t="s">
        <v>54</v>
      </c>
      <c r="C31" s="450">
        <v>0</v>
      </c>
      <c r="D31" s="450">
        <v>0</v>
      </c>
      <c r="E31" s="450">
        <v>0</v>
      </c>
      <c r="F31" s="450">
        <v>0</v>
      </c>
      <c r="G31" s="450">
        <v>0</v>
      </c>
      <c r="H31" s="450">
        <v>0</v>
      </c>
      <c r="I31" s="450">
        <v>0</v>
      </c>
      <c r="J31" s="450">
        <v>0</v>
      </c>
      <c r="K31" s="450">
        <v>0</v>
      </c>
      <c r="L31" s="450">
        <v>0</v>
      </c>
      <c r="M31" s="450">
        <v>0</v>
      </c>
      <c r="N31" s="450">
        <v>0</v>
      </c>
      <c r="O31" s="450">
        <v>0</v>
      </c>
      <c r="P31" s="450">
        <v>0</v>
      </c>
      <c r="Q31" s="450">
        <v>0</v>
      </c>
      <c r="R31" s="450">
        <v>0</v>
      </c>
      <c r="S31" s="450">
        <v>0</v>
      </c>
      <c r="T31" s="450">
        <v>62</v>
      </c>
      <c r="U31" s="450">
        <v>27</v>
      </c>
      <c r="V31" s="450">
        <v>89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</row>
    <row r="32" spans="1:22" s="28" customFormat="1" ht="15.75">
      <c r="A32" s="24">
        <v>21</v>
      </c>
      <c r="B32" s="199" t="s">
        <v>55</v>
      </c>
      <c r="C32" s="449"/>
      <c r="D32" s="449">
        <v>377</v>
      </c>
      <c r="E32" s="449"/>
      <c r="F32" s="449">
        <f>SUM(C32:E32)</f>
        <v>377</v>
      </c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</row>
    <row r="33" spans="1:85" s="38" customFormat="1" ht="15.75">
      <c r="A33" s="24">
        <v>22</v>
      </c>
      <c r="B33" s="199" t="s">
        <v>56</v>
      </c>
      <c r="C33" s="206"/>
      <c r="D33" s="206"/>
      <c r="E33" s="206">
        <v>26</v>
      </c>
      <c r="F33" s="187">
        <v>26</v>
      </c>
      <c r="G33" s="206"/>
      <c r="H33" s="206"/>
      <c r="I33" s="206">
        <v>175</v>
      </c>
      <c r="J33" s="187">
        <v>94</v>
      </c>
      <c r="K33" s="206"/>
      <c r="L33" s="206"/>
      <c r="M33" s="206"/>
      <c r="N33" s="187"/>
      <c r="O33" s="206"/>
      <c r="P33" s="206"/>
      <c r="Q33" s="206"/>
      <c r="R33" s="187"/>
      <c r="S33" s="206">
        <v>47</v>
      </c>
      <c r="T33" s="206">
        <v>23</v>
      </c>
      <c r="U33" s="206"/>
      <c r="V33" s="18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</row>
    <row r="34" spans="1:85" s="25" customFormat="1" ht="15.75">
      <c r="A34" s="24">
        <v>23</v>
      </c>
      <c r="B34" s="199" t="s">
        <v>57</v>
      </c>
      <c r="C34" s="206">
        <v>0</v>
      </c>
      <c r="D34" s="206">
        <v>3</v>
      </c>
      <c r="E34" s="206">
        <v>3</v>
      </c>
      <c r="F34" s="187">
        <v>6</v>
      </c>
      <c r="G34" s="206">
        <v>232</v>
      </c>
      <c r="H34" s="206">
        <v>16</v>
      </c>
      <c r="I34" s="206">
        <v>18</v>
      </c>
      <c r="J34" s="187">
        <v>266</v>
      </c>
      <c r="K34" s="206">
        <v>0</v>
      </c>
      <c r="L34" s="206">
        <v>3</v>
      </c>
      <c r="M34" s="206">
        <v>3</v>
      </c>
      <c r="N34" s="187">
        <v>6</v>
      </c>
      <c r="O34" s="206">
        <v>232</v>
      </c>
      <c r="P34" s="206">
        <v>16</v>
      </c>
      <c r="Q34" s="206">
        <v>18</v>
      </c>
      <c r="R34" s="187">
        <v>266</v>
      </c>
      <c r="S34" s="206">
        <v>232</v>
      </c>
      <c r="T34" s="206">
        <v>19</v>
      </c>
      <c r="U34" s="206">
        <v>21</v>
      </c>
      <c r="V34" s="187">
        <v>272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</row>
    <row r="35" spans="1:85" s="25" customFormat="1" ht="15.75">
      <c r="A35" s="24">
        <v>24</v>
      </c>
      <c r="B35" s="199" t="s">
        <v>58</v>
      </c>
      <c r="C35" s="184">
        <v>217</v>
      </c>
      <c r="D35" s="184">
        <v>27</v>
      </c>
      <c r="E35" s="184">
        <v>4</v>
      </c>
      <c r="F35" s="184">
        <v>248</v>
      </c>
      <c r="G35" s="184">
        <v>373</v>
      </c>
      <c r="H35" s="184">
        <v>203</v>
      </c>
      <c r="I35" s="184">
        <v>37</v>
      </c>
      <c r="J35" s="184">
        <v>613</v>
      </c>
      <c r="K35" s="184">
        <v>187</v>
      </c>
      <c r="L35" s="184">
        <v>25</v>
      </c>
      <c r="M35" s="184">
        <v>2</v>
      </c>
      <c r="N35" s="184">
        <v>214</v>
      </c>
      <c r="O35" s="184">
        <v>343</v>
      </c>
      <c r="P35" s="184">
        <v>197</v>
      </c>
      <c r="Q35" s="184">
        <v>31</v>
      </c>
      <c r="R35" s="184">
        <v>571</v>
      </c>
      <c r="S35" s="184">
        <v>373</v>
      </c>
      <c r="T35" s="184">
        <v>734</v>
      </c>
      <c r="U35" s="184">
        <v>220</v>
      </c>
      <c r="V35" s="184">
        <v>1327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25" customFormat="1" ht="15.75">
      <c r="A36" s="24">
        <v>25</v>
      </c>
      <c r="B36" s="199" t="s">
        <v>59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</row>
    <row r="37" spans="1:85" s="25" customFormat="1" ht="15.75">
      <c r="A37" s="24">
        <v>26</v>
      </c>
      <c r="B37" s="199" t="s">
        <v>60</v>
      </c>
      <c r="C37" s="212"/>
      <c r="D37" s="212">
        <v>72</v>
      </c>
      <c r="E37" s="212">
        <v>2</v>
      </c>
      <c r="F37" s="212">
        <f>SUM(C37:E37)</f>
        <v>74</v>
      </c>
      <c r="G37" s="212"/>
      <c r="H37" s="212">
        <v>107</v>
      </c>
      <c r="I37" s="212">
        <v>50</v>
      </c>
      <c r="J37" s="212">
        <f>SUM(G37:I37)</f>
        <v>157</v>
      </c>
      <c r="K37" s="212"/>
      <c r="L37" s="212">
        <v>70</v>
      </c>
      <c r="M37" s="212">
        <v>2</v>
      </c>
      <c r="N37" s="212">
        <f>SUM(K37:M37)</f>
        <v>72</v>
      </c>
      <c r="O37" s="212"/>
      <c r="P37" s="212">
        <v>98</v>
      </c>
      <c r="Q37" s="212">
        <v>48</v>
      </c>
      <c r="R37" s="212">
        <f>SUM(O37:Q37)</f>
        <v>146</v>
      </c>
      <c r="S37" s="212"/>
      <c r="T37" s="212">
        <v>297</v>
      </c>
      <c r="U37" s="212">
        <v>57</v>
      </c>
      <c r="V37" s="212">
        <f>SUM(S37:U37)</f>
        <v>354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26" customFormat="1" ht="15.75">
      <c r="A38" s="24">
        <v>27</v>
      </c>
      <c r="B38" s="199" t="s">
        <v>61</v>
      </c>
      <c r="C38" s="206"/>
      <c r="D38" s="187"/>
      <c r="E38" s="187"/>
      <c r="F38" s="187">
        <f aca="true" t="shared" si="0" ref="F38:F75">SUM(C38:E38)</f>
        <v>0</v>
      </c>
      <c r="G38" s="187"/>
      <c r="H38" s="187"/>
      <c r="I38" s="187"/>
      <c r="J38" s="187">
        <f aca="true" t="shared" si="1" ref="J38:J74">SUM(G38:I38)</f>
        <v>0</v>
      </c>
      <c r="K38" s="187"/>
      <c r="L38" s="187"/>
      <c r="M38" s="187"/>
      <c r="N38" s="187">
        <f aca="true" t="shared" si="2" ref="N38:N74">SUM(K38:M38)</f>
        <v>0</v>
      </c>
      <c r="O38" s="187"/>
      <c r="P38" s="187"/>
      <c r="Q38" s="187"/>
      <c r="R38" s="187">
        <f aca="true" t="shared" si="3" ref="R38:R74">SUM(O38:Q38)</f>
        <v>0</v>
      </c>
      <c r="S38" s="206"/>
      <c r="T38" s="187"/>
      <c r="U38" s="187"/>
      <c r="V38" s="187">
        <f aca="true" t="shared" si="4" ref="V38:V74">SUM(S38:U38)</f>
        <v>0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</row>
    <row r="39" spans="1:85" s="26" customFormat="1" ht="15.75">
      <c r="A39" s="24">
        <v>28</v>
      </c>
      <c r="B39" s="199" t="s">
        <v>62</v>
      </c>
      <c r="C39" s="187"/>
      <c r="D39" s="187"/>
      <c r="E39" s="187"/>
      <c r="F39" s="187">
        <f t="shared" si="0"/>
        <v>0</v>
      </c>
      <c r="G39" s="187"/>
      <c r="H39" s="187"/>
      <c r="I39" s="187"/>
      <c r="J39" s="187">
        <f t="shared" si="1"/>
        <v>0</v>
      </c>
      <c r="K39" s="187"/>
      <c r="L39" s="187"/>
      <c r="M39" s="187"/>
      <c r="N39" s="187">
        <f t="shared" si="2"/>
        <v>0</v>
      </c>
      <c r="O39" s="187"/>
      <c r="P39" s="187"/>
      <c r="Q39" s="187"/>
      <c r="R39" s="187">
        <f t="shared" si="3"/>
        <v>0</v>
      </c>
      <c r="S39" s="187"/>
      <c r="T39" s="187"/>
      <c r="U39" s="187"/>
      <c r="V39" s="187">
        <f t="shared" si="4"/>
        <v>0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</row>
    <row r="40" spans="1:22" ht="15.75">
      <c r="A40" s="24">
        <v>29</v>
      </c>
      <c r="B40" s="199" t="s">
        <v>63</v>
      </c>
      <c r="C40" s="206"/>
      <c r="D40" s="206"/>
      <c r="E40" s="206"/>
      <c r="F40" s="187">
        <f t="shared" si="0"/>
        <v>0</v>
      </c>
      <c r="G40" s="206"/>
      <c r="H40" s="206"/>
      <c r="I40" s="206"/>
      <c r="J40" s="187">
        <f t="shared" si="1"/>
        <v>0</v>
      </c>
      <c r="K40" s="206"/>
      <c r="L40" s="206"/>
      <c r="M40" s="206"/>
      <c r="N40" s="187">
        <f t="shared" si="2"/>
        <v>0</v>
      </c>
      <c r="O40" s="206"/>
      <c r="P40" s="206"/>
      <c r="Q40" s="206"/>
      <c r="R40" s="187">
        <f t="shared" si="3"/>
        <v>0</v>
      </c>
      <c r="S40" s="206"/>
      <c r="T40" s="206"/>
      <c r="U40" s="206"/>
      <c r="V40" s="187">
        <f t="shared" si="4"/>
        <v>0</v>
      </c>
    </row>
    <row r="41" spans="1:85" s="35" customFormat="1" ht="15.75">
      <c r="A41" s="24">
        <v>30</v>
      </c>
      <c r="B41" s="199" t="s">
        <v>64</v>
      </c>
      <c r="C41" s="206"/>
      <c r="D41" s="206"/>
      <c r="E41" s="206"/>
      <c r="F41" s="187">
        <f t="shared" si="0"/>
        <v>0</v>
      </c>
      <c r="G41" s="206"/>
      <c r="H41" s="206"/>
      <c r="I41" s="206"/>
      <c r="J41" s="187">
        <f t="shared" si="1"/>
        <v>0</v>
      </c>
      <c r="K41" s="206"/>
      <c r="L41" s="206"/>
      <c r="M41" s="206"/>
      <c r="N41" s="187">
        <f t="shared" si="2"/>
        <v>0</v>
      </c>
      <c r="O41" s="206"/>
      <c r="P41" s="206"/>
      <c r="Q41" s="206"/>
      <c r="R41" s="187">
        <f t="shared" si="3"/>
        <v>0</v>
      </c>
      <c r="S41" s="206"/>
      <c r="T41" s="206"/>
      <c r="U41" s="206"/>
      <c r="V41" s="187">
        <f t="shared" si="4"/>
        <v>0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</row>
    <row r="42" spans="1:85" s="26" customFormat="1" ht="15.75">
      <c r="A42" s="24">
        <v>31</v>
      </c>
      <c r="B42" s="199" t="s">
        <v>65</v>
      </c>
      <c r="C42" s="206"/>
      <c r="D42" s="206"/>
      <c r="E42" s="206"/>
      <c r="F42" s="187">
        <f t="shared" si="0"/>
        <v>0</v>
      </c>
      <c r="G42" s="206"/>
      <c r="H42" s="206"/>
      <c r="I42" s="206"/>
      <c r="J42" s="187">
        <f t="shared" si="1"/>
        <v>0</v>
      </c>
      <c r="K42" s="206"/>
      <c r="L42" s="206"/>
      <c r="M42" s="206"/>
      <c r="N42" s="187">
        <f t="shared" si="2"/>
        <v>0</v>
      </c>
      <c r="O42" s="206"/>
      <c r="P42" s="206"/>
      <c r="Q42" s="206"/>
      <c r="R42" s="187">
        <f t="shared" si="3"/>
        <v>0</v>
      </c>
      <c r="S42" s="206"/>
      <c r="T42" s="206"/>
      <c r="U42" s="206"/>
      <c r="V42" s="187">
        <f t="shared" si="4"/>
        <v>0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</row>
    <row r="43" spans="1:85" s="26" customFormat="1" ht="15.75">
      <c r="A43" s="24">
        <v>32</v>
      </c>
      <c r="B43" s="199" t="s">
        <v>66</v>
      </c>
      <c r="C43" s="187">
        <v>25</v>
      </c>
      <c r="D43" s="187">
        <v>5</v>
      </c>
      <c r="E43" s="187">
        <v>0</v>
      </c>
      <c r="F43" s="187">
        <f t="shared" si="0"/>
        <v>30</v>
      </c>
      <c r="G43" s="187">
        <v>9</v>
      </c>
      <c r="H43" s="187">
        <v>14</v>
      </c>
      <c r="I43" s="187">
        <v>2</v>
      </c>
      <c r="J43" s="187">
        <f t="shared" si="1"/>
        <v>25</v>
      </c>
      <c r="K43" s="187">
        <v>25</v>
      </c>
      <c r="L43" s="187">
        <v>5</v>
      </c>
      <c r="M43" s="187">
        <v>0</v>
      </c>
      <c r="N43" s="187">
        <f t="shared" si="2"/>
        <v>30</v>
      </c>
      <c r="O43" s="187">
        <v>9</v>
      </c>
      <c r="P43" s="187">
        <v>14</v>
      </c>
      <c r="Q43" s="187">
        <v>2</v>
      </c>
      <c r="R43" s="187">
        <f t="shared" si="3"/>
        <v>25</v>
      </c>
      <c r="S43" s="187">
        <v>0</v>
      </c>
      <c r="T43" s="187">
        <v>106</v>
      </c>
      <c r="U43" s="187">
        <v>131</v>
      </c>
      <c r="V43" s="187">
        <f t="shared" si="4"/>
        <v>237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</row>
    <row r="44" spans="1:85" s="25" customFormat="1" ht="15.75">
      <c r="A44" s="24">
        <v>33</v>
      </c>
      <c r="B44" s="199" t="s">
        <v>67</v>
      </c>
      <c r="C44" s="213">
        <v>250</v>
      </c>
      <c r="D44" s="213">
        <v>26</v>
      </c>
      <c r="E44" s="213">
        <v>0</v>
      </c>
      <c r="F44" s="187">
        <f t="shared" si="0"/>
        <v>276</v>
      </c>
      <c r="G44" s="213">
        <v>44</v>
      </c>
      <c r="H44" s="213">
        <v>11</v>
      </c>
      <c r="I44" s="213">
        <v>2</v>
      </c>
      <c r="J44" s="187">
        <f t="shared" si="1"/>
        <v>57</v>
      </c>
      <c r="K44" s="213">
        <v>162</v>
      </c>
      <c r="L44" s="213">
        <v>26</v>
      </c>
      <c r="M44" s="213">
        <v>0</v>
      </c>
      <c r="N44" s="187">
        <f t="shared" si="2"/>
        <v>188</v>
      </c>
      <c r="O44" s="213">
        <v>44</v>
      </c>
      <c r="P44" s="213">
        <v>11</v>
      </c>
      <c r="Q44" s="213">
        <v>2</v>
      </c>
      <c r="R44" s="187">
        <f t="shared" si="3"/>
        <v>57</v>
      </c>
      <c r="S44" s="213">
        <v>206</v>
      </c>
      <c r="T44" s="213">
        <v>37</v>
      </c>
      <c r="U44" s="213">
        <v>67</v>
      </c>
      <c r="V44" s="187">
        <f t="shared" si="4"/>
        <v>310</v>
      </c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</row>
    <row r="45" spans="1:85" s="39" customFormat="1" ht="15.75">
      <c r="A45" s="94">
        <v>34</v>
      </c>
      <c r="B45" s="200" t="s">
        <v>68</v>
      </c>
      <c r="C45" s="206"/>
      <c r="D45" s="206"/>
      <c r="E45" s="206"/>
      <c r="F45" s="187">
        <f t="shared" si="0"/>
        <v>0</v>
      </c>
      <c r="G45" s="206"/>
      <c r="H45" s="206"/>
      <c r="I45" s="206"/>
      <c r="J45" s="187">
        <f t="shared" si="1"/>
        <v>0</v>
      </c>
      <c r="K45" s="206"/>
      <c r="L45" s="206"/>
      <c r="M45" s="206"/>
      <c r="N45" s="187">
        <f t="shared" si="2"/>
        <v>0</v>
      </c>
      <c r="O45" s="206"/>
      <c r="P45" s="206"/>
      <c r="Q45" s="206"/>
      <c r="R45" s="187">
        <f t="shared" si="3"/>
        <v>0</v>
      </c>
      <c r="S45" s="206"/>
      <c r="T45" s="206"/>
      <c r="U45" s="206"/>
      <c r="V45" s="187">
        <f t="shared" si="4"/>
        <v>0</v>
      </c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</row>
    <row r="46" spans="1:85" s="26" customFormat="1" ht="15.75">
      <c r="A46" s="24">
        <v>35</v>
      </c>
      <c r="B46" s="199" t="s">
        <v>69</v>
      </c>
      <c r="C46" s="206">
        <v>0</v>
      </c>
      <c r="D46" s="206">
        <v>1</v>
      </c>
      <c r="E46" s="206">
        <v>0</v>
      </c>
      <c r="F46" s="187">
        <f t="shared" si="0"/>
        <v>1</v>
      </c>
      <c r="G46" s="206">
        <v>0</v>
      </c>
      <c r="H46" s="206">
        <v>0</v>
      </c>
      <c r="I46" s="206">
        <v>2</v>
      </c>
      <c r="J46" s="187">
        <f t="shared" si="1"/>
        <v>2</v>
      </c>
      <c r="K46" s="206">
        <v>0</v>
      </c>
      <c r="L46" s="206">
        <v>1</v>
      </c>
      <c r="M46" s="206">
        <v>0</v>
      </c>
      <c r="N46" s="187">
        <f t="shared" si="2"/>
        <v>1</v>
      </c>
      <c r="O46" s="206">
        <v>0</v>
      </c>
      <c r="P46" s="206">
        <v>0</v>
      </c>
      <c r="Q46" s="206">
        <v>2</v>
      </c>
      <c r="R46" s="187">
        <f t="shared" si="3"/>
        <v>2</v>
      </c>
      <c r="S46" s="206">
        <v>68</v>
      </c>
      <c r="T46" s="206">
        <v>30</v>
      </c>
      <c r="U46" s="206">
        <v>47</v>
      </c>
      <c r="V46" s="187">
        <f t="shared" si="4"/>
        <v>145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</row>
    <row r="47" spans="1:85" s="25" customFormat="1" ht="15.75">
      <c r="A47" s="24">
        <v>36</v>
      </c>
      <c r="B47" s="199" t="s">
        <v>70</v>
      </c>
      <c r="C47" s="187">
        <v>167</v>
      </c>
      <c r="D47" s="187">
        <v>6</v>
      </c>
      <c r="E47" s="187">
        <v>3</v>
      </c>
      <c r="F47" s="187">
        <f t="shared" si="0"/>
        <v>176</v>
      </c>
      <c r="G47" s="187">
        <v>198</v>
      </c>
      <c r="H47" s="187">
        <v>8</v>
      </c>
      <c r="I47" s="187">
        <v>1</v>
      </c>
      <c r="J47" s="187">
        <f t="shared" si="1"/>
        <v>207</v>
      </c>
      <c r="K47" s="187">
        <v>167</v>
      </c>
      <c r="L47" s="187">
        <v>6</v>
      </c>
      <c r="M47" s="187">
        <v>3</v>
      </c>
      <c r="N47" s="187">
        <f t="shared" si="2"/>
        <v>176</v>
      </c>
      <c r="O47" s="187">
        <v>198</v>
      </c>
      <c r="P47" s="187">
        <v>8</v>
      </c>
      <c r="Q47" s="187">
        <v>1</v>
      </c>
      <c r="R47" s="187">
        <f t="shared" si="3"/>
        <v>207</v>
      </c>
      <c r="S47" s="187">
        <v>874</v>
      </c>
      <c r="T47" s="187">
        <v>56</v>
      </c>
      <c r="U47" s="187">
        <v>38</v>
      </c>
      <c r="V47" s="187">
        <f t="shared" si="4"/>
        <v>968</v>
      </c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</row>
    <row r="48" spans="1:85" s="25" customFormat="1" ht="15.75">
      <c r="A48" s="24">
        <v>37</v>
      </c>
      <c r="B48" s="199" t="s">
        <v>71</v>
      </c>
      <c r="C48" s="190">
        <v>0</v>
      </c>
      <c r="D48" s="190">
        <v>0</v>
      </c>
      <c r="E48" s="190">
        <v>2</v>
      </c>
      <c r="F48" s="187">
        <f t="shared" si="0"/>
        <v>2</v>
      </c>
      <c r="G48" s="190">
        <v>0</v>
      </c>
      <c r="H48" s="190">
        <v>0</v>
      </c>
      <c r="I48" s="190">
        <v>0</v>
      </c>
      <c r="J48" s="187">
        <f t="shared" si="1"/>
        <v>0</v>
      </c>
      <c r="K48" s="190">
        <v>0</v>
      </c>
      <c r="L48" s="190">
        <v>0</v>
      </c>
      <c r="M48" s="190">
        <v>2</v>
      </c>
      <c r="N48" s="187">
        <f t="shared" si="2"/>
        <v>2</v>
      </c>
      <c r="O48" s="190">
        <v>0</v>
      </c>
      <c r="P48" s="190">
        <v>0</v>
      </c>
      <c r="Q48" s="190">
        <v>0</v>
      </c>
      <c r="R48" s="187">
        <f t="shared" si="3"/>
        <v>0</v>
      </c>
      <c r="S48" s="190">
        <v>0</v>
      </c>
      <c r="T48" s="190">
        <v>0</v>
      </c>
      <c r="U48" s="190">
        <v>60</v>
      </c>
      <c r="V48" s="187">
        <f t="shared" si="4"/>
        <v>60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25" customFormat="1" ht="15.75">
      <c r="A49" s="24">
        <v>38</v>
      </c>
      <c r="B49" s="199" t="s">
        <v>72</v>
      </c>
      <c r="C49" s="206"/>
      <c r="D49" s="206"/>
      <c r="E49" s="206"/>
      <c r="F49" s="187">
        <f t="shared" si="0"/>
        <v>0</v>
      </c>
      <c r="G49" s="206"/>
      <c r="H49" s="206"/>
      <c r="I49" s="206"/>
      <c r="J49" s="187">
        <f t="shared" si="1"/>
        <v>0</v>
      </c>
      <c r="K49" s="206"/>
      <c r="L49" s="206"/>
      <c r="M49" s="206"/>
      <c r="N49" s="187">
        <f t="shared" si="2"/>
        <v>0</v>
      </c>
      <c r="O49" s="206"/>
      <c r="P49" s="206"/>
      <c r="Q49" s="206"/>
      <c r="R49" s="187">
        <f t="shared" si="3"/>
        <v>0</v>
      </c>
      <c r="S49" s="206"/>
      <c r="T49" s="206"/>
      <c r="U49" s="206"/>
      <c r="V49" s="187">
        <f t="shared" si="4"/>
        <v>0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27" customFormat="1" ht="15.75">
      <c r="A50" s="24">
        <v>39</v>
      </c>
      <c r="B50" s="199" t="s">
        <v>73</v>
      </c>
      <c r="C50" s="214">
        <f>'[1]STP1'!$D$29</f>
        <v>128</v>
      </c>
      <c r="D50" s="214">
        <f>'[1]STP1'!$E$29</f>
        <v>33</v>
      </c>
      <c r="E50" s="214">
        <v>20</v>
      </c>
      <c r="F50" s="187">
        <f t="shared" si="0"/>
        <v>181</v>
      </c>
      <c r="G50" s="214">
        <f>'[1]STP1'!$H$29</f>
        <v>221</v>
      </c>
      <c r="H50" s="214">
        <f>'[1]STP1'!$I$29</f>
        <v>48</v>
      </c>
      <c r="I50" s="214">
        <v>77</v>
      </c>
      <c r="J50" s="187">
        <f t="shared" si="1"/>
        <v>346</v>
      </c>
      <c r="K50" s="214">
        <f>'[1]STP1'!$L$29</f>
        <v>132</v>
      </c>
      <c r="L50" s="214">
        <f>'[1]STP1'!$M$29</f>
        <v>35</v>
      </c>
      <c r="M50" s="214">
        <v>20</v>
      </c>
      <c r="N50" s="187">
        <f t="shared" si="2"/>
        <v>187</v>
      </c>
      <c r="O50" s="214">
        <f>'[1]STP1'!$P$29</f>
        <v>217</v>
      </c>
      <c r="P50" s="214">
        <f>'[1]STP1'!$Q$29</f>
        <v>50</v>
      </c>
      <c r="Q50" s="214">
        <v>77</v>
      </c>
      <c r="R50" s="187">
        <f t="shared" si="3"/>
        <v>344</v>
      </c>
      <c r="S50" s="214">
        <f>'[1]STP1'!$T$29</f>
        <v>258</v>
      </c>
      <c r="T50" s="214">
        <f>'[1]STP1'!$U$29</f>
        <v>242</v>
      </c>
      <c r="U50" s="214">
        <v>117</v>
      </c>
      <c r="V50" s="187">
        <f t="shared" si="4"/>
        <v>617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</row>
    <row r="51" spans="1:85" s="25" customFormat="1" ht="15.75">
      <c r="A51" s="24">
        <v>40</v>
      </c>
      <c r="B51" s="199" t="s">
        <v>74</v>
      </c>
      <c r="C51" s="206">
        <v>6264</v>
      </c>
      <c r="D51" s="206">
        <v>6543</v>
      </c>
      <c r="E51" s="206">
        <v>0</v>
      </c>
      <c r="F51" s="187">
        <f t="shared" si="0"/>
        <v>12807</v>
      </c>
      <c r="G51" s="206">
        <v>2124</v>
      </c>
      <c r="H51" s="206">
        <v>2834</v>
      </c>
      <c r="I51" s="206">
        <v>129</v>
      </c>
      <c r="J51" s="187">
        <f t="shared" si="1"/>
        <v>5087</v>
      </c>
      <c r="K51" s="206">
        <v>1976</v>
      </c>
      <c r="L51" s="206">
        <v>6438</v>
      </c>
      <c r="M51" s="206">
        <v>129</v>
      </c>
      <c r="N51" s="187">
        <f t="shared" si="2"/>
        <v>8543</v>
      </c>
      <c r="O51" s="206">
        <v>1289</v>
      </c>
      <c r="P51" s="206">
        <v>2834</v>
      </c>
      <c r="Q51" s="206">
        <v>129</v>
      </c>
      <c r="R51" s="187">
        <f t="shared" si="3"/>
        <v>4252</v>
      </c>
      <c r="S51" s="206">
        <v>79</v>
      </c>
      <c r="T51" s="206">
        <v>678</v>
      </c>
      <c r="U51" s="206">
        <v>54</v>
      </c>
      <c r="V51" s="187">
        <f t="shared" si="4"/>
        <v>811</v>
      </c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</row>
    <row r="52" spans="1:22" ht="15.75">
      <c r="A52" s="24">
        <v>41</v>
      </c>
      <c r="B52" s="199" t="s">
        <v>75</v>
      </c>
      <c r="C52" s="206">
        <v>1076</v>
      </c>
      <c r="D52" s="206">
        <v>123</v>
      </c>
      <c r="E52" s="206">
        <v>5</v>
      </c>
      <c r="F52" s="187">
        <f t="shared" si="0"/>
        <v>1204</v>
      </c>
      <c r="G52" s="206">
        <v>2346</v>
      </c>
      <c r="H52" s="206">
        <v>370</v>
      </c>
      <c r="I52" s="206">
        <v>4</v>
      </c>
      <c r="J52" s="187">
        <f t="shared" si="1"/>
        <v>2720</v>
      </c>
      <c r="K52" s="206">
        <v>903</v>
      </c>
      <c r="L52" s="206">
        <v>123</v>
      </c>
      <c r="M52" s="206">
        <v>5</v>
      </c>
      <c r="N52" s="187">
        <f t="shared" si="2"/>
        <v>1031</v>
      </c>
      <c r="O52" s="206">
        <v>2340</v>
      </c>
      <c r="P52" s="206">
        <v>370</v>
      </c>
      <c r="Q52" s="206">
        <v>4</v>
      </c>
      <c r="R52" s="187">
        <f t="shared" si="3"/>
        <v>2714</v>
      </c>
      <c r="S52" s="206">
        <v>4116</v>
      </c>
      <c r="T52" s="206">
        <v>840</v>
      </c>
      <c r="U52" s="206">
        <v>105</v>
      </c>
      <c r="V52" s="187">
        <f t="shared" si="4"/>
        <v>5061</v>
      </c>
    </row>
    <row r="53" spans="1:85" s="25" customFormat="1" ht="15.75">
      <c r="A53" s="24">
        <v>42</v>
      </c>
      <c r="B53" s="199" t="s">
        <v>76</v>
      </c>
      <c r="C53" s="565"/>
      <c r="D53" s="565"/>
      <c r="E53" s="565"/>
      <c r="F53" s="566">
        <f t="shared" si="0"/>
        <v>0</v>
      </c>
      <c r="G53" s="565"/>
      <c r="H53" s="565"/>
      <c r="I53" s="565"/>
      <c r="J53" s="566">
        <f t="shared" si="1"/>
        <v>0</v>
      </c>
      <c r="K53" s="565"/>
      <c r="L53" s="565"/>
      <c r="M53" s="565"/>
      <c r="N53" s="566">
        <f t="shared" si="2"/>
        <v>0</v>
      </c>
      <c r="O53" s="565"/>
      <c r="P53" s="565"/>
      <c r="Q53" s="565"/>
      <c r="R53" s="566">
        <f t="shared" si="3"/>
        <v>0</v>
      </c>
      <c r="S53" s="565"/>
      <c r="T53" s="565"/>
      <c r="U53" s="565"/>
      <c r="V53" s="566">
        <f t="shared" si="4"/>
        <v>0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25" customFormat="1" ht="15.75">
      <c r="A54" s="24">
        <v>43</v>
      </c>
      <c r="B54" s="199" t="s">
        <v>77</v>
      </c>
      <c r="C54" s="567">
        <v>0</v>
      </c>
      <c r="D54" s="567">
        <v>28</v>
      </c>
      <c r="E54" s="567">
        <v>9</v>
      </c>
      <c r="F54" s="567">
        <f>C54+E54+D54</f>
        <v>37</v>
      </c>
      <c r="G54" s="567">
        <v>0</v>
      </c>
      <c r="H54" s="567">
        <v>9</v>
      </c>
      <c r="I54" s="567">
        <v>0</v>
      </c>
      <c r="J54" s="567">
        <f>G54+I54+H54</f>
        <v>9</v>
      </c>
      <c r="K54" s="567">
        <v>0</v>
      </c>
      <c r="L54" s="567">
        <v>28</v>
      </c>
      <c r="M54" s="567">
        <v>8</v>
      </c>
      <c r="N54" s="567">
        <f>K54+M54+L54</f>
        <v>36</v>
      </c>
      <c r="O54" s="567">
        <v>0</v>
      </c>
      <c r="P54" s="567">
        <v>9</v>
      </c>
      <c r="Q54" s="567">
        <v>0</v>
      </c>
      <c r="R54" s="567">
        <f>O54+Q54+P54</f>
        <v>9</v>
      </c>
      <c r="S54" s="567">
        <v>0</v>
      </c>
      <c r="T54" s="567">
        <v>157</v>
      </c>
      <c r="U54" s="567">
        <v>129</v>
      </c>
      <c r="V54" s="567">
        <f>S54+U54+T54</f>
        <v>286</v>
      </c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</row>
    <row r="55" spans="1:85" s="26" customFormat="1" ht="15.75">
      <c r="A55" s="24">
        <v>44</v>
      </c>
      <c r="B55" s="199" t="s">
        <v>78</v>
      </c>
      <c r="C55" s="568" t="s">
        <v>343</v>
      </c>
      <c r="D55" s="568" t="s">
        <v>28</v>
      </c>
      <c r="E55" s="568" t="s">
        <v>253</v>
      </c>
      <c r="F55" s="568" t="s">
        <v>344</v>
      </c>
      <c r="G55" s="568" t="s">
        <v>345</v>
      </c>
      <c r="H55" s="568" t="s">
        <v>346</v>
      </c>
      <c r="I55" s="568" t="s">
        <v>239</v>
      </c>
      <c r="J55" s="568" t="s">
        <v>347</v>
      </c>
      <c r="K55" s="568" t="s">
        <v>348</v>
      </c>
      <c r="L55" s="568" t="s">
        <v>27</v>
      </c>
      <c r="M55" s="568" t="s">
        <v>253</v>
      </c>
      <c r="N55" s="568" t="s">
        <v>349</v>
      </c>
      <c r="O55" s="568" t="s">
        <v>350</v>
      </c>
      <c r="P55" s="568" t="s">
        <v>253</v>
      </c>
      <c r="Q55" s="568" t="s">
        <v>239</v>
      </c>
      <c r="R55" s="568" t="s">
        <v>345</v>
      </c>
      <c r="S55" s="568" t="s">
        <v>344</v>
      </c>
      <c r="T55" s="568" t="s">
        <v>351</v>
      </c>
      <c r="U55" s="568" t="s">
        <v>322</v>
      </c>
      <c r="V55" s="568" t="s">
        <v>352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</row>
    <row r="56" spans="1:85" s="26" customFormat="1" ht="15.75">
      <c r="A56" s="24">
        <v>45</v>
      </c>
      <c r="B56" s="199" t="s">
        <v>79</v>
      </c>
      <c r="C56" s="565"/>
      <c r="D56" s="565"/>
      <c r="E56" s="565"/>
      <c r="F56" s="566">
        <f t="shared" si="0"/>
        <v>0</v>
      </c>
      <c r="G56" s="565"/>
      <c r="H56" s="565"/>
      <c r="I56" s="565"/>
      <c r="J56" s="566">
        <f t="shared" si="1"/>
        <v>0</v>
      </c>
      <c r="K56" s="565"/>
      <c r="L56" s="565"/>
      <c r="M56" s="565"/>
      <c r="N56" s="566">
        <f t="shared" si="2"/>
        <v>0</v>
      </c>
      <c r="O56" s="565"/>
      <c r="P56" s="565"/>
      <c r="Q56" s="565"/>
      <c r="R56" s="566">
        <f t="shared" si="3"/>
        <v>0</v>
      </c>
      <c r="S56" s="565"/>
      <c r="T56" s="565"/>
      <c r="U56" s="565"/>
      <c r="V56" s="566">
        <f t="shared" si="4"/>
        <v>0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</row>
    <row r="57" spans="1:85" s="25" customFormat="1" ht="15.75">
      <c r="A57" s="24">
        <v>46</v>
      </c>
      <c r="B57" s="199" t="s">
        <v>80</v>
      </c>
      <c r="C57" s="569"/>
      <c r="D57" s="569"/>
      <c r="E57" s="569"/>
      <c r="F57" s="566">
        <f t="shared" si="0"/>
        <v>0</v>
      </c>
      <c r="G57" s="569"/>
      <c r="H57" s="569"/>
      <c r="I57" s="569"/>
      <c r="J57" s="566">
        <f t="shared" si="1"/>
        <v>0</v>
      </c>
      <c r="K57" s="569"/>
      <c r="L57" s="569"/>
      <c r="M57" s="569"/>
      <c r="N57" s="566">
        <f t="shared" si="2"/>
        <v>0</v>
      </c>
      <c r="O57" s="569"/>
      <c r="P57" s="569"/>
      <c r="Q57" s="569"/>
      <c r="R57" s="566">
        <f t="shared" si="3"/>
        <v>0</v>
      </c>
      <c r="S57" s="569"/>
      <c r="T57" s="569"/>
      <c r="U57" s="569"/>
      <c r="V57" s="566">
        <f t="shared" si="4"/>
        <v>0</v>
      </c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</row>
    <row r="58" spans="1:85" s="25" customFormat="1" ht="15.75">
      <c r="A58" s="24">
        <v>47</v>
      </c>
      <c r="B58" s="199" t="s">
        <v>81</v>
      </c>
      <c r="C58" s="565"/>
      <c r="D58" s="565"/>
      <c r="E58" s="565"/>
      <c r="F58" s="566">
        <f t="shared" si="0"/>
        <v>0</v>
      </c>
      <c r="G58" s="565"/>
      <c r="H58" s="565"/>
      <c r="I58" s="565"/>
      <c r="J58" s="566">
        <f t="shared" si="1"/>
        <v>0</v>
      </c>
      <c r="K58" s="565"/>
      <c r="L58" s="565"/>
      <c r="M58" s="565"/>
      <c r="N58" s="566">
        <f t="shared" si="2"/>
        <v>0</v>
      </c>
      <c r="O58" s="565"/>
      <c r="P58" s="565"/>
      <c r="Q58" s="565"/>
      <c r="R58" s="566">
        <f t="shared" si="3"/>
        <v>0</v>
      </c>
      <c r="S58" s="565"/>
      <c r="T58" s="565"/>
      <c r="U58" s="565"/>
      <c r="V58" s="566">
        <f t="shared" si="4"/>
        <v>0</v>
      </c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</row>
    <row r="59" spans="1:85" s="26" customFormat="1" ht="17.25" customHeight="1">
      <c r="A59" s="24">
        <v>48</v>
      </c>
      <c r="B59" s="199" t="s">
        <v>82</v>
      </c>
      <c r="C59" s="206"/>
      <c r="D59" s="206"/>
      <c r="E59" s="206"/>
      <c r="F59" s="187">
        <f t="shared" si="0"/>
        <v>0</v>
      </c>
      <c r="G59" s="206"/>
      <c r="H59" s="206"/>
      <c r="I59" s="206"/>
      <c r="J59" s="187">
        <f t="shared" si="1"/>
        <v>0</v>
      </c>
      <c r="K59" s="206"/>
      <c r="L59" s="206"/>
      <c r="M59" s="206"/>
      <c r="N59" s="187">
        <f t="shared" si="2"/>
        <v>0</v>
      </c>
      <c r="O59" s="206"/>
      <c r="P59" s="206"/>
      <c r="Q59" s="206"/>
      <c r="R59" s="187">
        <f t="shared" si="3"/>
        <v>0</v>
      </c>
      <c r="S59" s="206"/>
      <c r="T59" s="206"/>
      <c r="U59" s="206"/>
      <c r="V59" s="187">
        <f t="shared" si="4"/>
        <v>0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</row>
    <row r="60" spans="1:85" s="25" customFormat="1" ht="15.75">
      <c r="A60" s="24">
        <v>49</v>
      </c>
      <c r="B60" s="199" t="s">
        <v>83</v>
      </c>
      <c r="C60" s="206"/>
      <c r="D60" s="206"/>
      <c r="E60" s="206"/>
      <c r="F60" s="187">
        <f t="shared" si="0"/>
        <v>0</v>
      </c>
      <c r="G60" s="206"/>
      <c r="H60" s="206"/>
      <c r="I60" s="206"/>
      <c r="J60" s="187">
        <f t="shared" si="1"/>
        <v>0</v>
      </c>
      <c r="K60" s="206"/>
      <c r="L60" s="206"/>
      <c r="M60" s="206"/>
      <c r="N60" s="187">
        <f t="shared" si="2"/>
        <v>0</v>
      </c>
      <c r="O60" s="206"/>
      <c r="P60" s="206"/>
      <c r="Q60" s="206"/>
      <c r="R60" s="187">
        <f t="shared" si="3"/>
        <v>0</v>
      </c>
      <c r="S60" s="206"/>
      <c r="T60" s="206"/>
      <c r="U60" s="206"/>
      <c r="V60" s="187">
        <f t="shared" si="4"/>
        <v>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</row>
    <row r="61" spans="1:85" s="25" customFormat="1" ht="15.75">
      <c r="A61" s="24">
        <v>50</v>
      </c>
      <c r="B61" s="199" t="s">
        <v>84</v>
      </c>
      <c r="C61" s="206"/>
      <c r="D61" s="206"/>
      <c r="E61" s="206"/>
      <c r="F61" s="187">
        <f t="shared" si="0"/>
        <v>0</v>
      </c>
      <c r="G61" s="206"/>
      <c r="H61" s="206"/>
      <c r="I61" s="206"/>
      <c r="J61" s="187">
        <f t="shared" si="1"/>
        <v>0</v>
      </c>
      <c r="K61" s="206"/>
      <c r="L61" s="206"/>
      <c r="M61" s="206"/>
      <c r="N61" s="187">
        <f t="shared" si="2"/>
        <v>0</v>
      </c>
      <c r="O61" s="206"/>
      <c r="P61" s="206"/>
      <c r="Q61" s="206"/>
      <c r="R61" s="187">
        <f t="shared" si="3"/>
        <v>0</v>
      </c>
      <c r="S61" s="206"/>
      <c r="T61" s="206"/>
      <c r="U61" s="206"/>
      <c r="V61" s="187">
        <f t="shared" si="4"/>
        <v>0</v>
      </c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</row>
    <row r="62" spans="1:85" s="25" customFormat="1" ht="15.75">
      <c r="A62" s="24">
        <v>51</v>
      </c>
      <c r="B62" s="199" t="s">
        <v>85</v>
      </c>
      <c r="C62" s="206"/>
      <c r="D62" s="206"/>
      <c r="E62" s="206"/>
      <c r="F62" s="187">
        <f t="shared" si="0"/>
        <v>0</v>
      </c>
      <c r="G62" s="206"/>
      <c r="H62" s="206"/>
      <c r="I62" s="206"/>
      <c r="J62" s="187">
        <f t="shared" si="1"/>
        <v>0</v>
      </c>
      <c r="K62" s="206"/>
      <c r="L62" s="206"/>
      <c r="M62" s="206"/>
      <c r="N62" s="187">
        <f t="shared" si="2"/>
        <v>0</v>
      </c>
      <c r="O62" s="206"/>
      <c r="P62" s="206"/>
      <c r="Q62" s="206"/>
      <c r="R62" s="187">
        <f t="shared" si="3"/>
        <v>0</v>
      </c>
      <c r="S62" s="206"/>
      <c r="T62" s="206"/>
      <c r="U62" s="206"/>
      <c r="V62" s="187">
        <f t="shared" si="4"/>
        <v>0</v>
      </c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</row>
    <row r="63" spans="1:85" s="25" customFormat="1" ht="15.75">
      <c r="A63" s="24">
        <v>52</v>
      </c>
      <c r="B63" s="199" t="s">
        <v>86</v>
      </c>
      <c r="C63" s="222" t="s">
        <v>239</v>
      </c>
      <c r="D63" s="222" t="s">
        <v>239</v>
      </c>
      <c r="E63" s="222" t="s">
        <v>16</v>
      </c>
      <c r="F63" s="566">
        <f t="shared" si="0"/>
        <v>0</v>
      </c>
      <c r="G63" s="222" t="s">
        <v>20</v>
      </c>
      <c r="H63" s="222" t="s">
        <v>32</v>
      </c>
      <c r="I63" s="222" t="s">
        <v>111</v>
      </c>
      <c r="J63" s="566">
        <f t="shared" si="1"/>
        <v>0</v>
      </c>
      <c r="K63" s="222" t="s">
        <v>239</v>
      </c>
      <c r="L63" s="222" t="s">
        <v>239</v>
      </c>
      <c r="M63" s="222" t="s">
        <v>16</v>
      </c>
      <c r="N63" s="566">
        <f t="shared" si="2"/>
        <v>0</v>
      </c>
      <c r="O63" s="222" t="s">
        <v>20</v>
      </c>
      <c r="P63" s="222" t="s">
        <v>32</v>
      </c>
      <c r="Q63" s="222" t="s">
        <v>111</v>
      </c>
      <c r="R63" s="566">
        <f t="shared" si="3"/>
        <v>0</v>
      </c>
      <c r="S63" s="222" t="s">
        <v>109</v>
      </c>
      <c r="T63" s="222" t="s">
        <v>240</v>
      </c>
      <c r="U63" s="222" t="s">
        <v>241</v>
      </c>
      <c r="V63" s="566">
        <f t="shared" si="4"/>
        <v>0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26" customFormat="1" ht="15.75">
      <c r="A64" s="24">
        <v>53</v>
      </c>
      <c r="B64" s="199" t="s">
        <v>87</v>
      </c>
      <c r="C64" s="206">
        <v>24</v>
      </c>
      <c r="D64" s="206">
        <v>50</v>
      </c>
      <c r="E64" s="206"/>
      <c r="F64" s="187">
        <f t="shared" si="0"/>
        <v>74</v>
      </c>
      <c r="G64" s="206">
        <v>35</v>
      </c>
      <c r="H64" s="206">
        <v>31</v>
      </c>
      <c r="I64" s="206"/>
      <c r="J64" s="187">
        <f t="shared" si="1"/>
        <v>66</v>
      </c>
      <c r="K64" s="206"/>
      <c r="L64" s="206">
        <v>41</v>
      </c>
      <c r="M64" s="206"/>
      <c r="N64" s="187">
        <f t="shared" si="2"/>
        <v>41</v>
      </c>
      <c r="O64" s="206">
        <v>35</v>
      </c>
      <c r="P64" s="206">
        <v>31</v>
      </c>
      <c r="Q64" s="206"/>
      <c r="R64" s="187">
        <f t="shared" si="3"/>
        <v>66</v>
      </c>
      <c r="S64" s="206"/>
      <c r="T64" s="206">
        <v>31</v>
      </c>
      <c r="U64" s="206"/>
      <c r="V64" s="187">
        <f t="shared" si="4"/>
        <v>31</v>
      </c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</row>
    <row r="65" spans="1:85" s="25" customFormat="1" ht="15.75">
      <c r="A65" s="24">
        <v>54</v>
      </c>
      <c r="B65" s="199" t="s">
        <v>88</v>
      </c>
      <c r="C65" s="206">
        <v>150</v>
      </c>
      <c r="D65" s="206">
        <v>17</v>
      </c>
      <c r="E65" s="206">
        <v>1</v>
      </c>
      <c r="F65" s="187">
        <f t="shared" si="0"/>
        <v>168</v>
      </c>
      <c r="G65" s="206">
        <v>531</v>
      </c>
      <c r="H65" s="206">
        <v>13</v>
      </c>
      <c r="I65" s="206">
        <v>0</v>
      </c>
      <c r="J65" s="187">
        <f t="shared" si="1"/>
        <v>544</v>
      </c>
      <c r="K65" s="206">
        <v>129</v>
      </c>
      <c r="L65" s="206">
        <v>17</v>
      </c>
      <c r="M65" s="206">
        <v>1</v>
      </c>
      <c r="N65" s="187">
        <f t="shared" si="2"/>
        <v>147</v>
      </c>
      <c r="O65" s="206">
        <v>494</v>
      </c>
      <c r="P65" s="206">
        <v>14</v>
      </c>
      <c r="Q65" s="206">
        <v>0</v>
      </c>
      <c r="R65" s="187">
        <f t="shared" si="3"/>
        <v>508</v>
      </c>
      <c r="S65" s="206">
        <v>640</v>
      </c>
      <c r="T65" s="206">
        <v>237</v>
      </c>
      <c r="U65" s="206">
        <v>35</v>
      </c>
      <c r="V65" s="187">
        <f t="shared" si="4"/>
        <v>912</v>
      </c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</row>
    <row r="66" spans="1:85" s="26" customFormat="1" ht="15.75">
      <c r="A66" s="24">
        <v>55</v>
      </c>
      <c r="B66" s="199" t="s">
        <v>89</v>
      </c>
      <c r="C66" s="206"/>
      <c r="D66" s="206"/>
      <c r="E66" s="206"/>
      <c r="F66" s="187">
        <f t="shared" si="0"/>
        <v>0</v>
      </c>
      <c r="G66" s="206"/>
      <c r="H66" s="206"/>
      <c r="I66" s="206"/>
      <c r="J66" s="187">
        <f t="shared" si="1"/>
        <v>0</v>
      </c>
      <c r="K66" s="206"/>
      <c r="L66" s="206"/>
      <c r="M66" s="206"/>
      <c r="N66" s="187">
        <f t="shared" si="2"/>
        <v>0</v>
      </c>
      <c r="O66" s="206"/>
      <c r="P66" s="206"/>
      <c r="Q66" s="206"/>
      <c r="R66" s="187">
        <f t="shared" si="3"/>
        <v>0</v>
      </c>
      <c r="S66" s="206"/>
      <c r="T66" s="206"/>
      <c r="U66" s="206"/>
      <c r="V66" s="187">
        <f t="shared" si="4"/>
        <v>0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</row>
    <row r="67" spans="1:85" s="25" customFormat="1" ht="15.75" customHeight="1">
      <c r="A67" s="24">
        <v>56</v>
      </c>
      <c r="B67" s="199" t="s">
        <v>90</v>
      </c>
      <c r="C67" s="187">
        <v>289</v>
      </c>
      <c r="D67" s="187">
        <v>31</v>
      </c>
      <c r="E67" s="187">
        <v>6</v>
      </c>
      <c r="F67" s="187">
        <f t="shared" si="0"/>
        <v>326</v>
      </c>
      <c r="G67" s="187">
        <v>184</v>
      </c>
      <c r="H67" s="187">
        <v>106</v>
      </c>
      <c r="I67" s="187">
        <v>0</v>
      </c>
      <c r="J67" s="187">
        <f t="shared" si="1"/>
        <v>290</v>
      </c>
      <c r="K67" s="187">
        <v>288</v>
      </c>
      <c r="L67" s="187">
        <v>30</v>
      </c>
      <c r="M67" s="187">
        <v>6</v>
      </c>
      <c r="N67" s="187">
        <f t="shared" si="2"/>
        <v>324</v>
      </c>
      <c r="O67" s="187">
        <v>184</v>
      </c>
      <c r="P67" s="187">
        <v>105</v>
      </c>
      <c r="Q67" s="187">
        <v>0</v>
      </c>
      <c r="R67" s="187">
        <f t="shared" si="3"/>
        <v>289</v>
      </c>
      <c r="S67" s="187">
        <v>468</v>
      </c>
      <c r="T67" s="187">
        <v>168</v>
      </c>
      <c r="U67" s="187">
        <v>55</v>
      </c>
      <c r="V67" s="187">
        <f t="shared" si="4"/>
        <v>691</v>
      </c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</row>
    <row r="68" spans="1:85" s="25" customFormat="1" ht="15.75">
      <c r="A68" s="24">
        <v>57</v>
      </c>
      <c r="B68" s="199" t="s">
        <v>91</v>
      </c>
      <c r="C68" s="189">
        <v>945</v>
      </c>
      <c r="D68" s="189">
        <v>1318</v>
      </c>
      <c r="E68" s="189">
        <v>2</v>
      </c>
      <c r="F68" s="189">
        <v>2265</v>
      </c>
      <c r="G68" s="189">
        <v>3359</v>
      </c>
      <c r="H68" s="189">
        <v>717</v>
      </c>
      <c r="I68" s="189">
        <v>3</v>
      </c>
      <c r="J68" s="189">
        <v>4079</v>
      </c>
      <c r="K68" s="189">
        <v>670</v>
      </c>
      <c r="L68" s="189">
        <v>1304</v>
      </c>
      <c r="M68" s="189"/>
      <c r="N68" s="189">
        <v>1974</v>
      </c>
      <c r="O68" s="189">
        <v>3336</v>
      </c>
      <c r="P68" s="189">
        <v>636</v>
      </c>
      <c r="Q68" s="189">
        <v>3</v>
      </c>
      <c r="R68" s="189">
        <v>3974</v>
      </c>
      <c r="S68" s="189">
        <v>6406</v>
      </c>
      <c r="T68" s="189">
        <v>6455</v>
      </c>
      <c r="U68" s="189">
        <v>92</v>
      </c>
      <c r="V68" s="189">
        <v>12953</v>
      </c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</row>
    <row r="69" spans="1:85" s="25" customFormat="1" ht="15.75">
      <c r="A69" s="24">
        <v>58</v>
      </c>
      <c r="B69" s="199" t="s">
        <v>92</v>
      </c>
      <c r="C69" s="206">
        <v>12</v>
      </c>
      <c r="D69" s="206">
        <v>3</v>
      </c>
      <c r="E69" s="206">
        <v>3</v>
      </c>
      <c r="F69" s="187">
        <f t="shared" si="0"/>
        <v>18</v>
      </c>
      <c r="G69" s="206">
        <v>202</v>
      </c>
      <c r="H69" s="206">
        <v>18</v>
      </c>
      <c r="I69" s="206">
        <v>0</v>
      </c>
      <c r="J69" s="187">
        <f t="shared" si="1"/>
        <v>220</v>
      </c>
      <c r="K69" s="206">
        <v>12</v>
      </c>
      <c r="L69" s="206">
        <v>3</v>
      </c>
      <c r="M69" s="206">
        <v>2</v>
      </c>
      <c r="N69" s="187">
        <f t="shared" si="2"/>
        <v>17</v>
      </c>
      <c r="O69" s="206">
        <v>202</v>
      </c>
      <c r="P69" s="206">
        <v>18</v>
      </c>
      <c r="Q69" s="206">
        <v>0</v>
      </c>
      <c r="R69" s="187">
        <f t="shared" si="3"/>
        <v>220</v>
      </c>
      <c r="S69" s="206">
        <v>1014</v>
      </c>
      <c r="T69" s="206">
        <v>89</v>
      </c>
      <c r="U69" s="206">
        <v>63</v>
      </c>
      <c r="V69" s="187">
        <f t="shared" si="4"/>
        <v>1166</v>
      </c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</row>
    <row r="70" spans="1:85" s="25" customFormat="1" ht="15.75">
      <c r="A70" s="24">
        <v>59</v>
      </c>
      <c r="B70" s="199" t="s">
        <v>93</v>
      </c>
      <c r="C70" s="206">
        <v>0</v>
      </c>
      <c r="D70" s="206">
        <v>0</v>
      </c>
      <c r="E70" s="206">
        <v>3</v>
      </c>
      <c r="F70" s="187">
        <f t="shared" si="0"/>
        <v>3</v>
      </c>
      <c r="G70" s="206">
        <v>0</v>
      </c>
      <c r="H70" s="206">
        <v>0</v>
      </c>
      <c r="I70" s="206">
        <v>0</v>
      </c>
      <c r="J70" s="187">
        <v>0</v>
      </c>
      <c r="K70" s="206">
        <v>0</v>
      </c>
      <c r="L70" s="206">
        <v>0</v>
      </c>
      <c r="M70" s="206">
        <v>3</v>
      </c>
      <c r="N70" s="187">
        <f t="shared" si="2"/>
        <v>3</v>
      </c>
      <c r="O70" s="206">
        <v>0</v>
      </c>
      <c r="P70" s="206">
        <v>0</v>
      </c>
      <c r="Q70" s="206">
        <v>0</v>
      </c>
      <c r="R70" s="187">
        <v>0</v>
      </c>
      <c r="S70" s="206">
        <v>0</v>
      </c>
      <c r="T70" s="206">
        <v>0</v>
      </c>
      <c r="U70" s="206">
        <v>25</v>
      </c>
      <c r="V70" s="187">
        <f t="shared" si="4"/>
        <v>25</v>
      </c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</row>
    <row r="71" spans="1:85" s="26" customFormat="1" ht="15.75">
      <c r="A71" s="24">
        <v>60</v>
      </c>
      <c r="B71" s="199" t="s">
        <v>94</v>
      </c>
      <c r="C71" s="215">
        <v>234</v>
      </c>
      <c r="D71" s="216">
        <v>35</v>
      </c>
      <c r="E71" s="216">
        <v>1</v>
      </c>
      <c r="F71" s="216">
        <v>270</v>
      </c>
      <c r="G71" s="216">
        <v>3</v>
      </c>
      <c r="H71" s="216">
        <v>3</v>
      </c>
      <c r="I71" s="217">
        <v>0</v>
      </c>
      <c r="J71" s="218">
        <v>6</v>
      </c>
      <c r="K71" s="218">
        <v>234</v>
      </c>
      <c r="L71" s="218">
        <v>35</v>
      </c>
      <c r="M71" s="217">
        <v>1</v>
      </c>
      <c r="N71" s="217">
        <v>270</v>
      </c>
      <c r="O71" s="218">
        <v>3</v>
      </c>
      <c r="P71" s="217">
        <v>3</v>
      </c>
      <c r="Q71" s="217">
        <v>0</v>
      </c>
      <c r="R71" s="218">
        <v>6</v>
      </c>
      <c r="S71" s="217">
        <v>36</v>
      </c>
      <c r="T71" s="217">
        <v>301</v>
      </c>
      <c r="U71" s="217">
        <v>69</v>
      </c>
      <c r="V71" s="217">
        <v>406</v>
      </c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</row>
    <row r="72" spans="1:85" s="25" customFormat="1" ht="15.75">
      <c r="A72" s="24">
        <v>61</v>
      </c>
      <c r="B72" s="199" t="s">
        <v>95</v>
      </c>
      <c r="C72" s="219"/>
      <c r="D72" s="219"/>
      <c r="E72" s="219">
        <v>8</v>
      </c>
      <c r="F72" s="187">
        <f t="shared" si="0"/>
        <v>8</v>
      </c>
      <c r="G72" s="219"/>
      <c r="H72" s="219"/>
      <c r="I72" s="219"/>
      <c r="J72" s="187">
        <f t="shared" si="1"/>
        <v>0</v>
      </c>
      <c r="K72" s="219"/>
      <c r="L72" s="219"/>
      <c r="M72" s="219">
        <v>5</v>
      </c>
      <c r="N72" s="187">
        <f t="shared" si="2"/>
        <v>5</v>
      </c>
      <c r="O72" s="219"/>
      <c r="P72" s="219"/>
      <c r="Q72" s="220"/>
      <c r="R72" s="187">
        <f t="shared" si="3"/>
        <v>0</v>
      </c>
      <c r="S72" s="219"/>
      <c r="T72" s="219">
        <v>19</v>
      </c>
      <c r="U72" s="219">
        <v>24</v>
      </c>
      <c r="V72" s="187">
        <f t="shared" si="4"/>
        <v>43</v>
      </c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</row>
    <row r="73" spans="1:85" s="25" customFormat="1" ht="15.75">
      <c r="A73" s="24">
        <v>62</v>
      </c>
      <c r="B73" s="199" t="s">
        <v>96</v>
      </c>
      <c r="C73" s="206"/>
      <c r="D73" s="206"/>
      <c r="E73" s="206"/>
      <c r="F73" s="187">
        <f t="shared" si="0"/>
        <v>0</v>
      </c>
      <c r="G73" s="206"/>
      <c r="H73" s="206"/>
      <c r="I73" s="206"/>
      <c r="J73" s="187">
        <f t="shared" si="1"/>
        <v>0</v>
      </c>
      <c r="K73" s="206"/>
      <c r="L73" s="206"/>
      <c r="M73" s="206"/>
      <c r="N73" s="187">
        <f t="shared" si="2"/>
        <v>0</v>
      </c>
      <c r="O73" s="206"/>
      <c r="P73" s="206"/>
      <c r="Q73" s="206"/>
      <c r="R73" s="187">
        <f t="shared" si="3"/>
        <v>0</v>
      </c>
      <c r="S73" s="206"/>
      <c r="T73" s="206"/>
      <c r="U73" s="206"/>
      <c r="V73" s="187">
        <f t="shared" si="4"/>
        <v>0</v>
      </c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26" customFormat="1" ht="15.75">
      <c r="A74" s="24">
        <v>63</v>
      </c>
      <c r="B74" s="199" t="s">
        <v>97</v>
      </c>
      <c r="C74" s="206">
        <v>0</v>
      </c>
      <c r="D74" s="206">
        <v>13</v>
      </c>
      <c r="E74" s="206">
        <v>9</v>
      </c>
      <c r="F74" s="187">
        <f t="shared" si="0"/>
        <v>22</v>
      </c>
      <c r="G74" s="206">
        <v>0</v>
      </c>
      <c r="H74" s="206">
        <v>0</v>
      </c>
      <c r="I74" s="206">
        <v>6</v>
      </c>
      <c r="J74" s="187">
        <f t="shared" si="1"/>
        <v>6</v>
      </c>
      <c r="K74" s="206">
        <v>0</v>
      </c>
      <c r="L74" s="206">
        <v>13</v>
      </c>
      <c r="M74" s="206">
        <v>8</v>
      </c>
      <c r="N74" s="187">
        <f t="shared" si="2"/>
        <v>21</v>
      </c>
      <c r="O74" s="206">
        <v>0</v>
      </c>
      <c r="P74" s="206">
        <v>0</v>
      </c>
      <c r="Q74" s="206">
        <v>6</v>
      </c>
      <c r="R74" s="187">
        <f t="shared" si="3"/>
        <v>6</v>
      </c>
      <c r="S74" s="206">
        <v>14</v>
      </c>
      <c r="T74" s="206">
        <v>13</v>
      </c>
      <c r="U74" s="206">
        <v>42</v>
      </c>
      <c r="V74" s="187">
        <f t="shared" si="4"/>
        <v>69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s="29" customFormat="1" ht="18.75" customHeight="1">
      <c r="A75" s="409" t="s">
        <v>98</v>
      </c>
      <c r="B75" s="409"/>
      <c r="C75" s="96"/>
      <c r="D75" s="96"/>
      <c r="E75" s="96"/>
      <c r="F75" s="93">
        <f t="shared" si="0"/>
        <v>0</v>
      </c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8" spans="2:16" ht="19.5">
      <c r="B78" s="107" t="s">
        <v>99</v>
      </c>
      <c r="C78" s="108"/>
      <c r="D78" s="109"/>
      <c r="E78" s="109"/>
      <c r="F78" s="109"/>
      <c r="G78" s="109"/>
      <c r="H78" s="109"/>
      <c r="I78" s="111"/>
      <c r="J78" s="110"/>
      <c r="K78" s="110"/>
      <c r="L78" s="110"/>
      <c r="M78" s="111"/>
      <c r="N78" s="111"/>
      <c r="O78" s="110"/>
      <c r="P78" s="111"/>
    </row>
    <row r="79" spans="2:17" ht="18.75">
      <c r="B79" s="461" t="s">
        <v>100</v>
      </c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61"/>
    </row>
    <row r="80" spans="2:17" ht="18.75">
      <c r="B80" s="461" t="s">
        <v>101</v>
      </c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</row>
    <row r="83" ht="12.75">
      <c r="F83" s="33"/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</sheetData>
  <sheetProtection/>
  <mergeCells count="18">
    <mergeCell ref="A7:A11"/>
    <mergeCell ref="B7:B11"/>
    <mergeCell ref="C7:R7"/>
    <mergeCell ref="S7:V7"/>
    <mergeCell ref="C8:R8"/>
    <mergeCell ref="S8:V9"/>
    <mergeCell ref="C9:F9"/>
    <mergeCell ref="G9:J9"/>
    <mergeCell ref="B79:Q79"/>
    <mergeCell ref="B80:Q80"/>
    <mergeCell ref="K9:N9"/>
    <mergeCell ref="R1:V1"/>
    <mergeCell ref="A2:V2"/>
    <mergeCell ref="A3:V3"/>
    <mergeCell ref="O9:R9"/>
    <mergeCell ref="A1:D1"/>
    <mergeCell ref="A75:B75"/>
    <mergeCell ref="A4:V4"/>
  </mergeCells>
  <printOptions/>
  <pageMargins left="0.5" right="0.5" top="1" bottom="0.5" header="0" footer="0"/>
  <pageSetup horizontalDpi="600" verticalDpi="600" orientation="landscape" paperSize="9" r:id="rId1"/>
  <ignoredErrors>
    <ignoredError sqref="C63:E63 G63:I63 K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1">
      <selection activeCell="I59" sqref="I59"/>
    </sheetView>
  </sheetViews>
  <sheetFormatPr defaultColWidth="9.140625" defaultRowHeight="12.75"/>
  <cols>
    <col min="1" max="1" width="6.140625" style="5" customWidth="1"/>
    <col min="2" max="2" width="19.28125" style="5" customWidth="1"/>
    <col min="3" max="3" width="8.28125" style="5" customWidth="1"/>
    <col min="4" max="4" width="7.28125" style="5" customWidth="1"/>
    <col min="5" max="5" width="6.421875" style="5" customWidth="1"/>
    <col min="6" max="6" width="10.00390625" style="5" customWidth="1"/>
    <col min="7" max="7" width="7.57421875" style="5" customWidth="1"/>
    <col min="8" max="8" width="7.28125" style="5" customWidth="1"/>
    <col min="9" max="9" width="10.28125" style="4" customWidth="1"/>
    <col min="10" max="10" width="6.421875" style="5" customWidth="1"/>
    <col min="11" max="11" width="6.140625" style="5" customWidth="1"/>
    <col min="12" max="12" width="8.421875" style="4" customWidth="1"/>
    <col min="13" max="13" width="7.57421875" style="5" customWidth="1"/>
    <col min="14" max="14" width="6.57421875" style="5" customWidth="1"/>
    <col min="15" max="15" width="10.140625" style="4" customWidth="1"/>
    <col min="16" max="16" width="6.28125" style="5" customWidth="1"/>
    <col min="17" max="17" width="6.8515625" style="5" customWidth="1"/>
    <col min="18" max="18" width="10.7109375" style="4" customWidth="1"/>
    <col min="19" max="16384" width="9.140625" style="44" customWidth="1"/>
  </cols>
  <sheetData>
    <row r="1" spans="1:14" ht="52.5" customHeight="1">
      <c r="A1" s="406" t="s">
        <v>151</v>
      </c>
      <c r="B1" s="406"/>
      <c r="C1" s="406"/>
      <c r="D1" s="41"/>
      <c r="E1" s="41"/>
      <c r="F1" s="41"/>
      <c r="G1" s="41"/>
      <c r="H1" s="42"/>
      <c r="I1" s="43"/>
      <c r="J1" s="42"/>
      <c r="K1" s="40"/>
      <c r="L1" s="43"/>
      <c r="M1" s="42"/>
      <c r="N1" s="42"/>
    </row>
    <row r="2" spans="1:18" ht="19.5" customHeight="1">
      <c r="A2" s="400" t="s">
        <v>102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112"/>
    </row>
    <row r="3" spans="1:18" ht="23.25" customHeight="1">
      <c r="A3" s="465" t="s">
        <v>335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</row>
    <row r="4" spans="1:18" ht="21" customHeight="1">
      <c r="A4" s="467" t="s">
        <v>336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</row>
    <row r="6" ht="13.5" thickBot="1"/>
    <row r="7" spans="1:20" ht="15.75">
      <c r="A7" s="407" t="s">
        <v>1</v>
      </c>
      <c r="B7" s="401" t="s">
        <v>2</v>
      </c>
      <c r="C7" s="403" t="s">
        <v>4</v>
      </c>
      <c r="D7" s="403"/>
      <c r="E7" s="403"/>
      <c r="F7" s="403"/>
      <c r="G7" s="403" t="s">
        <v>103</v>
      </c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68"/>
      <c r="S7" s="45"/>
      <c r="T7" s="45"/>
    </row>
    <row r="8" spans="1:20" ht="30.75" customHeight="1">
      <c r="A8" s="408"/>
      <c r="B8" s="402"/>
      <c r="C8" s="402" t="s">
        <v>104</v>
      </c>
      <c r="D8" s="402"/>
      <c r="E8" s="402"/>
      <c r="F8" s="402"/>
      <c r="G8" s="402" t="s">
        <v>105</v>
      </c>
      <c r="H8" s="402"/>
      <c r="I8" s="402"/>
      <c r="J8" s="402" t="s">
        <v>106</v>
      </c>
      <c r="K8" s="402"/>
      <c r="L8" s="402"/>
      <c r="M8" s="402" t="s">
        <v>107</v>
      </c>
      <c r="N8" s="402"/>
      <c r="O8" s="402"/>
      <c r="P8" s="402" t="s">
        <v>108</v>
      </c>
      <c r="Q8" s="402"/>
      <c r="R8" s="469"/>
      <c r="S8" s="45"/>
      <c r="T8" s="45"/>
    </row>
    <row r="9" spans="1:20" ht="20.25" customHeight="1">
      <c r="A9" s="408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69"/>
      <c r="S9" s="46"/>
      <c r="T9" s="46"/>
    </row>
    <row r="10" spans="1:20" ht="31.5">
      <c r="A10" s="408"/>
      <c r="B10" s="402"/>
      <c r="C10" s="247" t="s">
        <v>11</v>
      </c>
      <c r="D10" s="247" t="s">
        <v>12</v>
      </c>
      <c r="E10" s="247" t="s">
        <v>13</v>
      </c>
      <c r="F10" s="174" t="s">
        <v>14</v>
      </c>
      <c r="G10" s="247" t="s">
        <v>12</v>
      </c>
      <c r="H10" s="247" t="s">
        <v>13</v>
      </c>
      <c r="I10" s="174" t="s">
        <v>14</v>
      </c>
      <c r="J10" s="247" t="s">
        <v>12</v>
      </c>
      <c r="K10" s="247" t="s">
        <v>13</v>
      </c>
      <c r="L10" s="174" t="s">
        <v>14</v>
      </c>
      <c r="M10" s="247" t="s">
        <v>12</v>
      </c>
      <c r="N10" s="247" t="s">
        <v>13</v>
      </c>
      <c r="O10" s="174" t="s">
        <v>14</v>
      </c>
      <c r="P10" s="247" t="s">
        <v>12</v>
      </c>
      <c r="Q10" s="247" t="s">
        <v>13</v>
      </c>
      <c r="R10" s="195" t="s">
        <v>14</v>
      </c>
      <c r="S10" s="46"/>
      <c r="T10" s="46"/>
    </row>
    <row r="11" spans="1:20" ht="31.5">
      <c r="A11" s="408"/>
      <c r="B11" s="402"/>
      <c r="C11" s="248" t="s">
        <v>109</v>
      </c>
      <c r="D11" s="248" t="s">
        <v>110</v>
      </c>
      <c r="E11" s="248" t="s">
        <v>111</v>
      </c>
      <c r="F11" s="248" t="s">
        <v>112</v>
      </c>
      <c r="G11" s="174">
        <v>25</v>
      </c>
      <c r="H11" s="174">
        <v>26</v>
      </c>
      <c r="I11" s="249" t="s">
        <v>113</v>
      </c>
      <c r="J11" s="174">
        <v>28</v>
      </c>
      <c r="K11" s="174">
        <v>29</v>
      </c>
      <c r="L11" s="249" t="s">
        <v>114</v>
      </c>
      <c r="M11" s="174">
        <v>31</v>
      </c>
      <c r="N11" s="174">
        <v>32</v>
      </c>
      <c r="O11" s="249" t="s">
        <v>115</v>
      </c>
      <c r="P11" s="174">
        <v>34</v>
      </c>
      <c r="Q11" s="174">
        <v>35</v>
      </c>
      <c r="R11" s="250" t="s">
        <v>116</v>
      </c>
      <c r="S11" s="47"/>
      <c r="T11" s="47"/>
    </row>
    <row r="12" spans="1:22" s="49" customFormat="1" ht="15.75">
      <c r="A12" s="97">
        <v>1</v>
      </c>
      <c r="B12" s="199" t="s">
        <v>35</v>
      </c>
      <c r="C12" s="189">
        <v>59</v>
      </c>
      <c r="D12" s="189">
        <v>221</v>
      </c>
      <c r="E12" s="189">
        <v>119</v>
      </c>
      <c r="F12" s="234">
        <v>399</v>
      </c>
      <c r="G12" s="189">
        <v>85</v>
      </c>
      <c r="H12" s="189">
        <v>31</v>
      </c>
      <c r="I12" s="234">
        <f>H12+G12</f>
        <v>116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48"/>
      <c r="T12" s="48"/>
      <c r="U12" s="48"/>
      <c r="V12" s="48"/>
    </row>
    <row r="13" spans="1:22" s="49" customFormat="1" ht="18" customHeight="1">
      <c r="A13" s="97">
        <v>2</v>
      </c>
      <c r="B13" s="199" t="s">
        <v>117</v>
      </c>
      <c r="C13" s="214">
        <v>127</v>
      </c>
      <c r="D13" s="214">
        <v>105</v>
      </c>
      <c r="E13" s="214">
        <v>151</v>
      </c>
      <c r="F13" s="187">
        <v>383</v>
      </c>
      <c r="G13" s="214">
        <v>258</v>
      </c>
      <c r="H13" s="214">
        <v>973</v>
      </c>
      <c r="I13" s="236" t="s">
        <v>260</v>
      </c>
      <c r="J13" s="214">
        <v>77</v>
      </c>
      <c r="K13" s="214">
        <v>0</v>
      </c>
      <c r="L13" s="214">
        <v>77</v>
      </c>
      <c r="M13" s="214">
        <v>77</v>
      </c>
      <c r="N13" s="214">
        <v>0</v>
      </c>
      <c r="O13" s="214">
        <v>77</v>
      </c>
      <c r="P13" s="214">
        <v>77</v>
      </c>
      <c r="Q13" s="214">
        <v>0</v>
      </c>
      <c r="R13" s="214">
        <v>77</v>
      </c>
      <c r="S13" s="48"/>
      <c r="T13" s="48"/>
      <c r="U13" s="48"/>
      <c r="V13" s="48"/>
    </row>
    <row r="14" spans="1:22" s="49" customFormat="1" ht="15.75">
      <c r="A14" s="97">
        <v>3</v>
      </c>
      <c r="B14" s="199" t="s">
        <v>37</v>
      </c>
      <c r="C14" s="206"/>
      <c r="D14" s="206"/>
      <c r="E14" s="206"/>
      <c r="F14" s="187"/>
      <c r="G14" s="206"/>
      <c r="H14" s="206"/>
      <c r="I14" s="187"/>
      <c r="J14" s="206"/>
      <c r="K14" s="206"/>
      <c r="L14" s="187"/>
      <c r="M14" s="206"/>
      <c r="N14" s="206"/>
      <c r="O14" s="187"/>
      <c r="P14" s="206"/>
      <c r="Q14" s="206"/>
      <c r="R14" s="187"/>
      <c r="S14" s="48"/>
      <c r="T14" s="48"/>
      <c r="U14" s="48"/>
      <c r="V14" s="48"/>
    </row>
    <row r="15" spans="1:22" s="49" customFormat="1" ht="15.75">
      <c r="A15" s="97">
        <v>4</v>
      </c>
      <c r="B15" s="199" t="s">
        <v>38</v>
      </c>
      <c r="C15" s="237">
        <v>126</v>
      </c>
      <c r="D15" s="237">
        <v>54</v>
      </c>
      <c r="E15" s="237">
        <v>33</v>
      </c>
      <c r="F15" s="237">
        <f>SUM(C15:E15)</f>
        <v>213</v>
      </c>
      <c r="G15" s="237">
        <v>272</v>
      </c>
      <c r="H15" s="237">
        <v>156</v>
      </c>
      <c r="I15" s="237">
        <f>G15+H15</f>
        <v>428</v>
      </c>
      <c r="J15" s="237">
        <v>66</v>
      </c>
      <c r="K15" s="237">
        <v>38</v>
      </c>
      <c r="L15" s="237">
        <f>SUM(J15:K15)</f>
        <v>104</v>
      </c>
      <c r="M15" s="237">
        <v>66</v>
      </c>
      <c r="N15" s="237">
        <v>10</v>
      </c>
      <c r="O15" s="237">
        <f>SUM(M15:N15)</f>
        <v>76</v>
      </c>
      <c r="P15" s="237">
        <v>66</v>
      </c>
      <c r="Q15" s="237">
        <v>4</v>
      </c>
      <c r="R15" s="237">
        <f>SUM(P15:Q15)</f>
        <v>70</v>
      </c>
      <c r="S15" s="48"/>
      <c r="T15" s="48"/>
      <c r="U15" s="48"/>
      <c r="V15" s="48"/>
    </row>
    <row r="16" spans="1:22" s="49" customFormat="1" ht="15.75">
      <c r="A16" s="97">
        <v>5</v>
      </c>
      <c r="B16" s="199" t="s">
        <v>39</v>
      </c>
      <c r="C16" s="411">
        <v>280</v>
      </c>
      <c r="D16" s="411">
        <v>98</v>
      </c>
      <c r="E16" s="411">
        <v>165</v>
      </c>
      <c r="F16" s="411">
        <v>543</v>
      </c>
      <c r="G16" s="411">
        <v>450</v>
      </c>
      <c r="H16" s="411">
        <v>83</v>
      </c>
      <c r="I16" s="411">
        <v>533</v>
      </c>
      <c r="J16" s="411">
        <v>54</v>
      </c>
      <c r="K16" s="411">
        <v>6</v>
      </c>
      <c r="L16" s="411">
        <v>60</v>
      </c>
      <c r="M16" s="411">
        <v>54</v>
      </c>
      <c r="N16" s="411">
        <v>6</v>
      </c>
      <c r="O16" s="411">
        <v>60</v>
      </c>
      <c r="P16" s="411">
        <v>54</v>
      </c>
      <c r="Q16" s="411">
        <v>6</v>
      </c>
      <c r="R16" s="411">
        <v>60</v>
      </c>
      <c r="S16" s="48"/>
      <c r="T16" s="48"/>
      <c r="U16" s="48"/>
      <c r="V16" s="48"/>
    </row>
    <row r="17" spans="1:22" s="49" customFormat="1" ht="15.75">
      <c r="A17" s="97">
        <v>6</v>
      </c>
      <c r="B17" s="199" t="s">
        <v>40</v>
      </c>
      <c r="C17" s="196">
        <v>198</v>
      </c>
      <c r="D17" s="196">
        <v>118</v>
      </c>
      <c r="E17" s="196">
        <v>69</v>
      </c>
      <c r="F17" s="196">
        <v>385</v>
      </c>
      <c r="G17" s="196">
        <v>158</v>
      </c>
      <c r="H17" s="196">
        <v>70</v>
      </c>
      <c r="I17" s="196">
        <v>228</v>
      </c>
      <c r="J17" s="196">
        <v>32</v>
      </c>
      <c r="K17" s="196">
        <v>2</v>
      </c>
      <c r="L17" s="196">
        <v>34</v>
      </c>
      <c r="M17" s="196">
        <v>32</v>
      </c>
      <c r="N17" s="196">
        <v>2</v>
      </c>
      <c r="O17" s="196">
        <v>34</v>
      </c>
      <c r="P17" s="196">
        <v>32</v>
      </c>
      <c r="Q17" s="196">
        <v>2</v>
      </c>
      <c r="R17" s="196">
        <v>34</v>
      </c>
      <c r="S17" s="48"/>
      <c r="T17" s="48"/>
      <c r="U17" s="48"/>
      <c r="V17" s="48"/>
    </row>
    <row r="18" spans="1:22" s="49" customFormat="1" ht="16.5" customHeight="1">
      <c r="A18" s="99">
        <v>7</v>
      </c>
      <c r="B18" s="199" t="s">
        <v>41</v>
      </c>
      <c r="C18" s="396">
        <f>35+85+32</f>
        <v>152</v>
      </c>
      <c r="D18" s="396">
        <f>4+19+12+7+7</f>
        <v>49</v>
      </c>
      <c r="E18" s="396" t="s">
        <v>261</v>
      </c>
      <c r="F18" s="191">
        <f>152+49+86</f>
        <v>287</v>
      </c>
      <c r="G18" s="191">
        <f>137+52+85+120+52+26</f>
        <v>472</v>
      </c>
      <c r="H18" s="396">
        <v>96</v>
      </c>
      <c r="I18" s="191">
        <f>472+96</f>
        <v>568</v>
      </c>
      <c r="J18" s="396">
        <f>1+1+2</f>
        <v>4</v>
      </c>
      <c r="K18" s="396" t="s">
        <v>252</v>
      </c>
      <c r="L18" s="191">
        <f>4+1</f>
        <v>5</v>
      </c>
      <c r="M18" s="396">
        <f>1+1+2</f>
        <v>4</v>
      </c>
      <c r="N18" s="396" t="s">
        <v>252</v>
      </c>
      <c r="O18" s="191">
        <f>4+1</f>
        <v>5</v>
      </c>
      <c r="P18" s="396">
        <f>1+1+2</f>
        <v>4</v>
      </c>
      <c r="Q18" s="396" t="s">
        <v>252</v>
      </c>
      <c r="R18" s="191">
        <f>4+1</f>
        <v>5</v>
      </c>
      <c r="S18" s="48"/>
      <c r="T18" s="48"/>
      <c r="U18" s="48"/>
      <c r="V18" s="48"/>
    </row>
    <row r="19" spans="1:22" s="49" customFormat="1" ht="15.75">
      <c r="A19" s="97">
        <v>8</v>
      </c>
      <c r="B19" s="199" t="s">
        <v>42</v>
      </c>
      <c r="C19" s="196"/>
      <c r="D19" s="196">
        <v>69</v>
      </c>
      <c r="E19" s="196">
        <v>136</v>
      </c>
      <c r="F19" s="197">
        <f>C19+D19+E19</f>
        <v>205</v>
      </c>
      <c r="G19" s="196">
        <v>98</v>
      </c>
      <c r="H19" s="196">
        <v>154</v>
      </c>
      <c r="I19" s="197">
        <f>G19+H19</f>
        <v>252</v>
      </c>
      <c r="J19" s="196"/>
      <c r="K19" s="196">
        <v>14</v>
      </c>
      <c r="L19" s="197">
        <f>J19+K19</f>
        <v>14</v>
      </c>
      <c r="M19" s="196"/>
      <c r="N19" s="196">
        <v>14</v>
      </c>
      <c r="O19" s="197">
        <f>M19+N19</f>
        <v>14</v>
      </c>
      <c r="P19" s="196"/>
      <c r="Q19" s="196">
        <v>14</v>
      </c>
      <c r="R19" s="197">
        <f>P19+Q19</f>
        <v>14</v>
      </c>
      <c r="S19" s="48"/>
      <c r="T19" s="48"/>
      <c r="U19" s="48"/>
      <c r="V19" s="48"/>
    </row>
    <row r="20" spans="1:22" s="49" customFormat="1" ht="15.75">
      <c r="A20" s="97">
        <v>9</v>
      </c>
      <c r="B20" s="199" t="s">
        <v>43</v>
      </c>
      <c r="C20" s="206"/>
      <c r="D20" s="206"/>
      <c r="E20" s="206"/>
      <c r="F20" s="187"/>
      <c r="G20" s="206"/>
      <c r="H20" s="206"/>
      <c r="I20" s="187"/>
      <c r="J20" s="206"/>
      <c r="K20" s="206"/>
      <c r="L20" s="187"/>
      <c r="M20" s="206"/>
      <c r="N20" s="206"/>
      <c r="O20" s="187"/>
      <c r="P20" s="206"/>
      <c r="Q20" s="206"/>
      <c r="R20" s="187"/>
      <c r="S20" s="48"/>
      <c r="T20" s="48"/>
      <c r="U20" s="48"/>
      <c r="V20" s="48"/>
    </row>
    <row r="21" spans="1:22" s="49" customFormat="1" ht="15.75">
      <c r="A21" s="97">
        <v>10</v>
      </c>
      <c r="B21" s="199" t="s">
        <v>44</v>
      </c>
      <c r="C21" s="238">
        <v>0</v>
      </c>
      <c r="D21" s="209">
        <v>108</v>
      </c>
      <c r="E21" s="209">
        <v>205</v>
      </c>
      <c r="F21" s="209">
        <v>313</v>
      </c>
      <c r="G21" s="209">
        <v>220</v>
      </c>
      <c r="H21" s="209">
        <v>150</v>
      </c>
      <c r="I21" s="209">
        <v>370</v>
      </c>
      <c r="J21" s="209">
        <v>5</v>
      </c>
      <c r="K21" s="209">
        <v>0</v>
      </c>
      <c r="L21" s="209">
        <v>5</v>
      </c>
      <c r="M21" s="209">
        <v>5</v>
      </c>
      <c r="N21" s="209">
        <v>0</v>
      </c>
      <c r="O21" s="209">
        <v>5</v>
      </c>
      <c r="P21" s="209">
        <v>5</v>
      </c>
      <c r="Q21" s="209">
        <v>0</v>
      </c>
      <c r="R21" s="209">
        <v>5</v>
      </c>
      <c r="S21" s="48"/>
      <c r="T21" s="48"/>
      <c r="U21" s="48"/>
      <c r="V21" s="48"/>
    </row>
    <row r="22" spans="1:22" s="49" customFormat="1" ht="15.75">
      <c r="A22" s="97">
        <v>11</v>
      </c>
      <c r="B22" s="199" t="s">
        <v>45</v>
      </c>
      <c r="C22" s="206"/>
      <c r="D22" s="206"/>
      <c r="E22" s="206"/>
      <c r="F22" s="187"/>
      <c r="G22" s="206"/>
      <c r="H22" s="206"/>
      <c r="I22" s="187"/>
      <c r="J22" s="206"/>
      <c r="K22" s="206"/>
      <c r="L22" s="187"/>
      <c r="M22" s="206"/>
      <c r="N22" s="206"/>
      <c r="O22" s="187"/>
      <c r="P22" s="206"/>
      <c r="Q22" s="206"/>
      <c r="R22" s="187"/>
      <c r="S22" s="48"/>
      <c r="T22" s="48"/>
      <c r="U22" s="48"/>
      <c r="V22" s="48"/>
    </row>
    <row r="23" spans="1:22" s="49" customFormat="1" ht="15.75">
      <c r="A23" s="97">
        <v>12</v>
      </c>
      <c r="B23" s="199" t="s">
        <v>46</v>
      </c>
      <c r="C23" s="420" t="s">
        <v>239</v>
      </c>
      <c r="D23" s="421">
        <v>121</v>
      </c>
      <c r="E23" s="421">
        <v>42</v>
      </c>
      <c r="F23" s="421">
        <v>163</v>
      </c>
      <c r="G23" s="421">
        <v>222</v>
      </c>
      <c r="H23" s="421">
        <v>91</v>
      </c>
      <c r="I23" s="421">
        <v>313</v>
      </c>
      <c r="J23" s="421">
        <v>24</v>
      </c>
      <c r="K23" s="421">
        <v>31</v>
      </c>
      <c r="L23" s="421">
        <v>55</v>
      </c>
      <c r="M23" s="421">
        <v>24</v>
      </c>
      <c r="N23" s="421">
        <v>31</v>
      </c>
      <c r="O23" s="421">
        <v>55</v>
      </c>
      <c r="P23" s="421">
        <v>24</v>
      </c>
      <c r="Q23" s="421">
        <v>31</v>
      </c>
      <c r="R23" s="421">
        <v>55</v>
      </c>
      <c r="S23" s="48"/>
      <c r="T23" s="48"/>
      <c r="U23" s="48"/>
      <c r="V23" s="48"/>
    </row>
    <row r="24" spans="1:22" s="49" customFormat="1" ht="15.75">
      <c r="A24" s="97">
        <v>13</v>
      </c>
      <c r="B24" s="199" t="s">
        <v>47</v>
      </c>
      <c r="C24" s="206">
        <v>0</v>
      </c>
      <c r="D24" s="206">
        <v>0</v>
      </c>
      <c r="E24" s="206">
        <v>47</v>
      </c>
      <c r="F24" s="187">
        <v>47</v>
      </c>
      <c r="G24" s="206">
        <v>119</v>
      </c>
      <c r="H24" s="206">
        <v>143</v>
      </c>
      <c r="I24" s="187">
        <v>262</v>
      </c>
      <c r="J24" s="206">
        <v>0</v>
      </c>
      <c r="K24" s="206">
        <v>10</v>
      </c>
      <c r="L24" s="187">
        <v>10</v>
      </c>
      <c r="M24" s="206">
        <v>0</v>
      </c>
      <c r="N24" s="206">
        <v>10</v>
      </c>
      <c r="O24" s="187">
        <v>10</v>
      </c>
      <c r="P24" s="206">
        <v>0</v>
      </c>
      <c r="Q24" s="206">
        <v>10</v>
      </c>
      <c r="R24" s="187">
        <v>10</v>
      </c>
      <c r="S24" s="48"/>
      <c r="T24" s="48"/>
      <c r="U24" s="48"/>
      <c r="V24" s="48"/>
    </row>
    <row r="25" spans="1:22" s="49" customFormat="1" ht="15.75">
      <c r="A25" s="97">
        <v>14</v>
      </c>
      <c r="B25" s="199" t="s">
        <v>48</v>
      </c>
      <c r="C25" s="206"/>
      <c r="D25" s="206"/>
      <c r="E25" s="206"/>
      <c r="F25" s="187"/>
      <c r="G25" s="206"/>
      <c r="H25" s="206"/>
      <c r="I25" s="187"/>
      <c r="J25" s="206"/>
      <c r="K25" s="206"/>
      <c r="L25" s="187"/>
      <c r="M25" s="206"/>
      <c r="N25" s="206"/>
      <c r="O25" s="187"/>
      <c r="P25" s="206"/>
      <c r="Q25" s="206"/>
      <c r="R25" s="187"/>
      <c r="S25" s="48"/>
      <c r="T25" s="48"/>
      <c r="U25" s="48"/>
      <c r="V25" s="48"/>
    </row>
    <row r="26" spans="1:22" s="49" customFormat="1" ht="15.75">
      <c r="A26" s="97">
        <v>15</v>
      </c>
      <c r="B26" s="199" t="s">
        <v>49</v>
      </c>
      <c r="C26" s="210" t="s">
        <v>262</v>
      </c>
      <c r="D26" s="210" t="s">
        <v>263</v>
      </c>
      <c r="E26" s="210" t="s">
        <v>264</v>
      </c>
      <c r="F26" s="189">
        <f>E26+D26+C26</f>
        <v>230</v>
      </c>
      <c r="G26" s="237">
        <v>86</v>
      </c>
      <c r="H26" s="237">
        <v>38</v>
      </c>
      <c r="I26" s="189">
        <f>H26+G26</f>
        <v>124</v>
      </c>
      <c r="J26" s="237">
        <v>16</v>
      </c>
      <c r="K26" s="237">
        <v>3</v>
      </c>
      <c r="L26" s="189">
        <f>K26+J26</f>
        <v>19</v>
      </c>
      <c r="M26" s="237">
        <v>16</v>
      </c>
      <c r="N26" s="237">
        <v>2</v>
      </c>
      <c r="O26" s="189">
        <f>SUM(M26:N26)</f>
        <v>18</v>
      </c>
      <c r="P26" s="237">
        <v>16</v>
      </c>
      <c r="Q26" s="237">
        <v>3</v>
      </c>
      <c r="R26" s="189">
        <f>Q26+P26</f>
        <v>19</v>
      </c>
      <c r="S26" s="48"/>
      <c r="T26" s="48"/>
      <c r="U26" s="48"/>
      <c r="V26" s="48"/>
    </row>
    <row r="27" spans="1:22" s="49" customFormat="1" ht="15.75">
      <c r="A27" s="97">
        <v>16</v>
      </c>
      <c r="B27" s="199" t="s">
        <v>50</v>
      </c>
      <c r="C27" s="206"/>
      <c r="D27" s="206"/>
      <c r="E27" s="206"/>
      <c r="F27" s="187"/>
      <c r="G27" s="206"/>
      <c r="H27" s="206"/>
      <c r="I27" s="187"/>
      <c r="J27" s="206"/>
      <c r="K27" s="206"/>
      <c r="L27" s="187"/>
      <c r="M27" s="206"/>
      <c r="N27" s="206"/>
      <c r="O27" s="187"/>
      <c r="P27" s="206"/>
      <c r="Q27" s="206"/>
      <c r="R27" s="187"/>
      <c r="S27" s="48"/>
      <c r="T27" s="48"/>
      <c r="U27" s="48"/>
      <c r="V27" s="48"/>
    </row>
    <row r="28" spans="1:22" s="49" customFormat="1" ht="15.75">
      <c r="A28" s="97">
        <v>17</v>
      </c>
      <c r="B28" s="199" t="s">
        <v>51</v>
      </c>
      <c r="C28" s="206"/>
      <c r="D28" s="206"/>
      <c r="E28" s="206"/>
      <c r="F28" s="187"/>
      <c r="G28" s="206"/>
      <c r="H28" s="206"/>
      <c r="I28" s="187"/>
      <c r="J28" s="206"/>
      <c r="K28" s="206"/>
      <c r="L28" s="187"/>
      <c r="M28" s="206"/>
      <c r="N28" s="206"/>
      <c r="O28" s="187"/>
      <c r="P28" s="206"/>
      <c r="Q28" s="206"/>
      <c r="R28" s="187"/>
      <c r="S28" s="48"/>
      <c r="T28" s="48"/>
      <c r="U28" s="48"/>
      <c r="V28" s="48"/>
    </row>
    <row r="29" spans="1:22" s="49" customFormat="1" ht="15.75">
      <c r="A29" s="97">
        <v>18</v>
      </c>
      <c r="B29" s="199" t="s">
        <v>52</v>
      </c>
      <c r="C29" s="239">
        <v>0</v>
      </c>
      <c r="D29" s="239">
        <v>0</v>
      </c>
      <c r="E29" s="239">
        <v>34</v>
      </c>
      <c r="F29" s="239">
        <f>SUM(C29:E29)</f>
        <v>34</v>
      </c>
      <c r="G29" s="239">
        <v>130</v>
      </c>
      <c r="H29" s="239">
        <v>0</v>
      </c>
      <c r="I29" s="239">
        <f>SUM(G29:H29)</f>
        <v>130</v>
      </c>
      <c r="J29" s="239">
        <v>5</v>
      </c>
      <c r="K29" s="239">
        <v>0</v>
      </c>
      <c r="L29" s="239">
        <f>SUM(J29:K29)</f>
        <v>5</v>
      </c>
      <c r="M29" s="239">
        <v>5</v>
      </c>
      <c r="N29" s="239">
        <v>0</v>
      </c>
      <c r="O29" s="239">
        <f>SUM(M29:N29)</f>
        <v>5</v>
      </c>
      <c r="P29" s="239">
        <v>5</v>
      </c>
      <c r="Q29" s="239">
        <v>0</v>
      </c>
      <c r="R29" s="239">
        <f>SUM(P29:Q29)</f>
        <v>5</v>
      </c>
      <c r="S29" s="48"/>
      <c r="T29" s="48"/>
      <c r="U29" s="48"/>
      <c r="V29" s="48"/>
    </row>
    <row r="30" spans="1:22" s="49" customFormat="1" ht="15.75">
      <c r="A30" s="97">
        <v>19</v>
      </c>
      <c r="B30" s="199" t="s">
        <v>53</v>
      </c>
      <c r="C30" s="447"/>
      <c r="D30" s="447"/>
      <c r="E30" s="447"/>
      <c r="F30" s="448"/>
      <c r="G30" s="447"/>
      <c r="H30" s="447"/>
      <c r="I30" s="448"/>
      <c r="J30" s="447"/>
      <c r="K30" s="447"/>
      <c r="L30" s="448"/>
      <c r="M30" s="447"/>
      <c r="N30" s="447"/>
      <c r="O30" s="448"/>
      <c r="P30" s="447"/>
      <c r="Q30" s="447"/>
      <c r="R30" s="448"/>
      <c r="S30" s="48"/>
      <c r="T30" s="48"/>
      <c r="U30" s="48"/>
      <c r="V30" s="48"/>
    </row>
    <row r="31" spans="1:22" s="49" customFormat="1" ht="15.75">
      <c r="A31" s="97">
        <v>20</v>
      </c>
      <c r="B31" s="199" t="s">
        <v>54</v>
      </c>
      <c r="C31" s="450">
        <v>0</v>
      </c>
      <c r="D31" s="450">
        <v>62</v>
      </c>
      <c r="E31" s="450">
        <v>31</v>
      </c>
      <c r="F31" s="450">
        <v>93</v>
      </c>
      <c r="G31" s="450">
        <v>56</v>
      </c>
      <c r="H31" s="450">
        <v>24</v>
      </c>
      <c r="I31" s="450">
        <v>80</v>
      </c>
      <c r="J31" s="450">
        <v>12</v>
      </c>
      <c r="K31" s="450">
        <v>1</v>
      </c>
      <c r="L31" s="450">
        <v>13</v>
      </c>
      <c r="M31" s="450">
        <v>12</v>
      </c>
      <c r="N31" s="450">
        <v>1</v>
      </c>
      <c r="O31" s="450">
        <v>13</v>
      </c>
      <c r="P31" s="450">
        <v>12</v>
      </c>
      <c r="Q31" s="450">
        <v>1</v>
      </c>
      <c r="R31" s="450">
        <v>13</v>
      </c>
      <c r="S31" s="48"/>
      <c r="T31" s="48"/>
      <c r="U31" s="48"/>
      <c r="V31" s="48"/>
    </row>
    <row r="32" spans="1:22" s="51" customFormat="1" ht="15.75">
      <c r="A32" s="97">
        <v>21</v>
      </c>
      <c r="B32" s="199" t="s">
        <v>55</v>
      </c>
      <c r="C32" s="449"/>
      <c r="D32" s="449">
        <v>122</v>
      </c>
      <c r="E32" s="449">
        <v>102</v>
      </c>
      <c r="F32" s="449">
        <f>SUM(C32:E32)</f>
        <v>224</v>
      </c>
      <c r="G32" s="449"/>
      <c r="H32" s="449">
        <v>180</v>
      </c>
      <c r="I32" s="449">
        <f>SUM(G32:H32)</f>
        <v>180</v>
      </c>
      <c r="J32" s="449"/>
      <c r="K32" s="449">
        <v>27</v>
      </c>
      <c r="L32" s="449">
        <f>SUM(J32:K32)</f>
        <v>27</v>
      </c>
      <c r="M32" s="449"/>
      <c r="N32" s="449">
        <v>27</v>
      </c>
      <c r="O32" s="449">
        <f>SUM(M32:N32)</f>
        <v>27</v>
      </c>
      <c r="P32" s="449"/>
      <c r="Q32" s="449">
        <v>27</v>
      </c>
      <c r="R32" s="449">
        <f>SUM(P32:Q32)</f>
        <v>27</v>
      </c>
      <c r="S32" s="48"/>
      <c r="T32" s="48"/>
      <c r="U32" s="48"/>
      <c r="V32" s="48"/>
    </row>
    <row r="33" spans="1:22" s="54" customFormat="1" ht="15.75">
      <c r="A33" s="97">
        <v>22</v>
      </c>
      <c r="B33" s="199" t="s">
        <v>56</v>
      </c>
      <c r="C33" s="206"/>
      <c r="D33" s="206"/>
      <c r="E33" s="206"/>
      <c r="F33" s="187"/>
      <c r="G33" s="206"/>
      <c r="H33" s="206">
        <v>573</v>
      </c>
      <c r="I33" s="187">
        <v>573</v>
      </c>
      <c r="J33" s="206"/>
      <c r="K33" s="206">
        <v>20</v>
      </c>
      <c r="L33" s="187">
        <v>20</v>
      </c>
      <c r="M33" s="206"/>
      <c r="N33" s="206">
        <v>11</v>
      </c>
      <c r="O33" s="187">
        <v>11</v>
      </c>
      <c r="P33" s="206"/>
      <c r="Q33" s="206">
        <v>11</v>
      </c>
      <c r="R33" s="187">
        <v>11</v>
      </c>
      <c r="S33" s="53"/>
      <c r="T33" s="53"/>
      <c r="U33" s="53"/>
      <c r="V33" s="53"/>
    </row>
    <row r="34" spans="1:22" s="49" customFormat="1" ht="15.75">
      <c r="A34" s="97">
        <v>23</v>
      </c>
      <c r="B34" s="199" t="s">
        <v>57</v>
      </c>
      <c r="C34" s="206">
        <v>232</v>
      </c>
      <c r="D34" s="206">
        <v>19</v>
      </c>
      <c r="E34" s="206">
        <v>21</v>
      </c>
      <c r="F34" s="187">
        <v>272</v>
      </c>
      <c r="G34" s="206">
        <v>19</v>
      </c>
      <c r="H34" s="206">
        <v>21</v>
      </c>
      <c r="I34" s="187">
        <v>40</v>
      </c>
      <c r="J34" s="206">
        <v>4</v>
      </c>
      <c r="K34" s="206">
        <v>0</v>
      </c>
      <c r="L34" s="187">
        <v>4</v>
      </c>
      <c r="M34" s="206">
        <v>4</v>
      </c>
      <c r="N34" s="206">
        <v>0</v>
      </c>
      <c r="O34" s="187">
        <v>4</v>
      </c>
      <c r="P34" s="206">
        <v>4</v>
      </c>
      <c r="Q34" s="206">
        <v>0</v>
      </c>
      <c r="R34" s="187">
        <v>4</v>
      </c>
      <c r="S34" s="48"/>
      <c r="T34" s="48"/>
      <c r="U34" s="48"/>
      <c r="V34" s="48"/>
    </row>
    <row r="35" spans="1:22" s="49" customFormat="1" ht="15.75">
      <c r="A35" s="97">
        <v>24</v>
      </c>
      <c r="B35" s="199" t="s">
        <v>58</v>
      </c>
      <c r="C35" s="210"/>
      <c r="D35" s="212"/>
      <c r="E35" s="212">
        <v>220</v>
      </c>
      <c r="F35" s="212"/>
      <c r="G35" s="212">
        <v>335</v>
      </c>
      <c r="H35" s="212">
        <v>208</v>
      </c>
      <c r="I35" s="212">
        <v>543</v>
      </c>
      <c r="J35" s="212">
        <v>112</v>
      </c>
      <c r="K35" s="212">
        <v>2</v>
      </c>
      <c r="L35" s="212">
        <v>114</v>
      </c>
      <c r="M35" s="212">
        <v>112</v>
      </c>
      <c r="N35" s="212">
        <v>2</v>
      </c>
      <c r="O35" s="212">
        <v>114</v>
      </c>
      <c r="P35" s="212">
        <v>112</v>
      </c>
      <c r="Q35" s="212">
        <v>2</v>
      </c>
      <c r="R35" s="212">
        <v>114</v>
      </c>
      <c r="S35" s="48"/>
      <c r="T35" s="48"/>
      <c r="U35" s="48"/>
      <c r="V35" s="48"/>
    </row>
    <row r="36" spans="1:22" s="49" customFormat="1" ht="15.75">
      <c r="A36" s="97">
        <v>25</v>
      </c>
      <c r="B36" s="199" t="s">
        <v>59</v>
      </c>
      <c r="C36" s="240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48"/>
      <c r="T36" s="48"/>
      <c r="U36" s="48"/>
      <c r="V36" s="48"/>
    </row>
    <row r="37" spans="1:22" s="49" customFormat="1" ht="15.75">
      <c r="A37" s="97">
        <v>26</v>
      </c>
      <c r="B37" s="199" t="s">
        <v>60</v>
      </c>
      <c r="C37" s="241"/>
      <c r="D37" s="241">
        <v>129</v>
      </c>
      <c r="E37" s="241">
        <v>57</v>
      </c>
      <c r="F37" s="241">
        <f>SUM(C37:E37)</f>
        <v>186</v>
      </c>
      <c r="G37" s="241">
        <v>20532</v>
      </c>
      <c r="H37" s="241">
        <v>58728</v>
      </c>
      <c r="I37" s="241">
        <f>SUM(G37:H37)</f>
        <v>79260</v>
      </c>
      <c r="J37" s="241">
        <v>284</v>
      </c>
      <c r="K37" s="241">
        <v>33</v>
      </c>
      <c r="L37" s="241">
        <f>SUM(J37:K37)</f>
        <v>317</v>
      </c>
      <c r="M37" s="241">
        <v>131</v>
      </c>
      <c r="N37" s="241">
        <v>33</v>
      </c>
      <c r="O37" s="241">
        <v>164</v>
      </c>
      <c r="P37" s="241">
        <v>131</v>
      </c>
      <c r="Q37" s="241">
        <v>33</v>
      </c>
      <c r="R37" s="241">
        <v>164</v>
      </c>
      <c r="S37" s="48"/>
      <c r="T37" s="48"/>
      <c r="U37" s="48"/>
      <c r="V37" s="48"/>
    </row>
    <row r="38" spans="1:22" s="49" customFormat="1" ht="15.75">
      <c r="A38" s="97">
        <v>27</v>
      </c>
      <c r="B38" s="199" t="s">
        <v>61</v>
      </c>
      <c r="C38" s="206"/>
      <c r="D38" s="187"/>
      <c r="E38" s="187"/>
      <c r="F38" s="187">
        <f aca="true" t="shared" si="0" ref="F38:F74">SUM(C38:E38)</f>
        <v>0</v>
      </c>
      <c r="G38" s="187"/>
      <c r="H38" s="187"/>
      <c r="I38" s="187">
        <f aca="true" t="shared" si="1" ref="I38:I74">SUM(G38:H38)</f>
        <v>0</v>
      </c>
      <c r="J38" s="187"/>
      <c r="K38" s="187"/>
      <c r="L38" s="187">
        <f aca="true" t="shared" si="2" ref="L38:L74">SUM(J38:K38)</f>
        <v>0</v>
      </c>
      <c r="M38" s="187"/>
      <c r="N38" s="187"/>
      <c r="O38" s="187">
        <f aca="true" t="shared" si="3" ref="O38:O74">SUM(M38:N38)</f>
        <v>0</v>
      </c>
      <c r="P38" s="187"/>
      <c r="Q38" s="187"/>
      <c r="R38" s="187">
        <f aca="true" t="shared" si="4" ref="R38:R74">SUM(P38:Q38)</f>
        <v>0</v>
      </c>
      <c r="S38" s="48"/>
      <c r="T38" s="48"/>
      <c r="U38" s="48"/>
      <c r="V38" s="48"/>
    </row>
    <row r="39" spans="1:22" s="49" customFormat="1" ht="15.75">
      <c r="A39" s="97">
        <v>28</v>
      </c>
      <c r="B39" s="199" t="s">
        <v>62</v>
      </c>
      <c r="C39" s="206"/>
      <c r="D39" s="206"/>
      <c r="E39" s="206"/>
      <c r="F39" s="187">
        <f t="shared" si="0"/>
        <v>0</v>
      </c>
      <c r="G39" s="206"/>
      <c r="H39" s="206"/>
      <c r="I39" s="187">
        <f t="shared" si="1"/>
        <v>0</v>
      </c>
      <c r="J39" s="206"/>
      <c r="K39" s="206"/>
      <c r="L39" s="187">
        <f t="shared" si="2"/>
        <v>0</v>
      </c>
      <c r="M39" s="206"/>
      <c r="N39" s="206"/>
      <c r="O39" s="187">
        <f t="shared" si="3"/>
        <v>0</v>
      </c>
      <c r="P39" s="206"/>
      <c r="Q39" s="206"/>
      <c r="R39" s="187">
        <f t="shared" si="4"/>
        <v>0</v>
      </c>
      <c r="S39" s="48"/>
      <c r="T39" s="48"/>
      <c r="U39" s="48"/>
      <c r="V39" s="48"/>
    </row>
    <row r="40" spans="1:22" s="49" customFormat="1" ht="15.75">
      <c r="A40" s="97">
        <v>29</v>
      </c>
      <c r="B40" s="199" t="s">
        <v>63</v>
      </c>
      <c r="C40" s="206"/>
      <c r="D40" s="206"/>
      <c r="E40" s="206"/>
      <c r="F40" s="187">
        <f t="shared" si="0"/>
        <v>0</v>
      </c>
      <c r="G40" s="206"/>
      <c r="H40" s="206"/>
      <c r="I40" s="187">
        <f t="shared" si="1"/>
        <v>0</v>
      </c>
      <c r="J40" s="206"/>
      <c r="K40" s="206"/>
      <c r="L40" s="187">
        <f t="shared" si="2"/>
        <v>0</v>
      </c>
      <c r="M40" s="206"/>
      <c r="N40" s="206"/>
      <c r="O40" s="187">
        <f t="shared" si="3"/>
        <v>0</v>
      </c>
      <c r="P40" s="206"/>
      <c r="Q40" s="206"/>
      <c r="R40" s="187">
        <f t="shared" si="4"/>
        <v>0</v>
      </c>
      <c r="S40" s="48"/>
      <c r="T40" s="48"/>
      <c r="U40" s="48"/>
      <c r="V40" s="48"/>
    </row>
    <row r="41" spans="1:22" s="49" customFormat="1" ht="15.75">
      <c r="A41" s="97">
        <v>30</v>
      </c>
      <c r="B41" s="199" t="s">
        <v>64</v>
      </c>
      <c r="C41" s="206"/>
      <c r="D41" s="206"/>
      <c r="E41" s="206"/>
      <c r="F41" s="187">
        <f t="shared" si="0"/>
        <v>0</v>
      </c>
      <c r="G41" s="206"/>
      <c r="H41" s="206"/>
      <c r="I41" s="187">
        <f t="shared" si="1"/>
        <v>0</v>
      </c>
      <c r="J41" s="206"/>
      <c r="K41" s="206"/>
      <c r="L41" s="187">
        <f t="shared" si="2"/>
        <v>0</v>
      </c>
      <c r="M41" s="206"/>
      <c r="N41" s="206"/>
      <c r="O41" s="187">
        <f t="shared" si="3"/>
        <v>0</v>
      </c>
      <c r="P41" s="206"/>
      <c r="Q41" s="206"/>
      <c r="R41" s="187">
        <f t="shared" si="4"/>
        <v>0</v>
      </c>
      <c r="S41" s="48"/>
      <c r="T41" s="48"/>
      <c r="U41" s="48"/>
      <c r="V41" s="48"/>
    </row>
    <row r="42" spans="1:22" s="49" customFormat="1" ht="16.5" customHeight="1">
      <c r="A42" s="97">
        <v>31</v>
      </c>
      <c r="B42" s="199" t="s">
        <v>65</v>
      </c>
      <c r="C42" s="206"/>
      <c r="D42" s="206"/>
      <c r="E42" s="206"/>
      <c r="F42" s="187">
        <f t="shared" si="0"/>
        <v>0</v>
      </c>
      <c r="G42" s="206"/>
      <c r="H42" s="206"/>
      <c r="I42" s="187">
        <f t="shared" si="1"/>
        <v>0</v>
      </c>
      <c r="J42" s="206"/>
      <c r="K42" s="206"/>
      <c r="L42" s="187">
        <f t="shared" si="2"/>
        <v>0</v>
      </c>
      <c r="M42" s="206"/>
      <c r="N42" s="206"/>
      <c r="O42" s="187">
        <f t="shared" si="3"/>
        <v>0</v>
      </c>
      <c r="P42" s="206"/>
      <c r="Q42" s="206"/>
      <c r="R42" s="187">
        <f t="shared" si="4"/>
        <v>0</v>
      </c>
      <c r="S42" s="48"/>
      <c r="T42" s="48"/>
      <c r="U42" s="48"/>
      <c r="V42" s="48"/>
    </row>
    <row r="43" spans="1:22" s="49" customFormat="1" ht="15.75">
      <c r="A43" s="97">
        <v>32</v>
      </c>
      <c r="B43" s="199" t="s">
        <v>66</v>
      </c>
      <c r="C43" s="187">
        <v>0</v>
      </c>
      <c r="D43" s="187">
        <v>115</v>
      </c>
      <c r="E43" s="187">
        <v>167</v>
      </c>
      <c r="F43" s="187">
        <f t="shared" si="0"/>
        <v>282</v>
      </c>
      <c r="G43" s="187">
        <v>0</v>
      </c>
      <c r="H43" s="187">
        <v>45</v>
      </c>
      <c r="I43" s="187">
        <f t="shared" si="1"/>
        <v>45</v>
      </c>
      <c r="J43" s="187">
        <v>49</v>
      </c>
      <c r="K43" s="187">
        <v>45</v>
      </c>
      <c r="L43" s="187">
        <f t="shared" si="2"/>
        <v>94</v>
      </c>
      <c r="M43" s="187">
        <v>49</v>
      </c>
      <c r="N43" s="187">
        <v>45</v>
      </c>
      <c r="O43" s="187">
        <f t="shared" si="3"/>
        <v>94</v>
      </c>
      <c r="P43" s="187">
        <v>0</v>
      </c>
      <c r="Q43" s="187">
        <v>1</v>
      </c>
      <c r="R43" s="187">
        <f t="shared" si="4"/>
        <v>1</v>
      </c>
      <c r="S43" s="48"/>
      <c r="T43" s="48"/>
      <c r="U43" s="48"/>
      <c r="V43" s="48"/>
    </row>
    <row r="44" spans="1:22" s="49" customFormat="1" ht="15.75">
      <c r="A44" s="97">
        <v>33</v>
      </c>
      <c r="B44" s="199" t="s">
        <v>67</v>
      </c>
      <c r="C44" s="242">
        <v>250</v>
      </c>
      <c r="D44" s="242">
        <v>32</v>
      </c>
      <c r="E44" s="242">
        <v>56</v>
      </c>
      <c r="F44" s="187">
        <f t="shared" si="0"/>
        <v>338</v>
      </c>
      <c r="G44" s="242">
        <v>699</v>
      </c>
      <c r="H44" s="242">
        <v>238</v>
      </c>
      <c r="I44" s="187">
        <f t="shared" si="1"/>
        <v>937</v>
      </c>
      <c r="J44" s="242">
        <v>0</v>
      </c>
      <c r="K44" s="242">
        <v>0</v>
      </c>
      <c r="L44" s="187">
        <f t="shared" si="2"/>
        <v>0</v>
      </c>
      <c r="M44" s="242">
        <v>0</v>
      </c>
      <c r="N44" s="242">
        <v>0</v>
      </c>
      <c r="O44" s="187">
        <f t="shared" si="3"/>
        <v>0</v>
      </c>
      <c r="P44" s="242">
        <v>0</v>
      </c>
      <c r="Q44" s="242">
        <v>0</v>
      </c>
      <c r="R44" s="187">
        <f t="shared" si="4"/>
        <v>0</v>
      </c>
      <c r="S44" s="48"/>
      <c r="T44" s="48"/>
      <c r="U44" s="48"/>
      <c r="V44" s="48"/>
    </row>
    <row r="45" spans="1:22" s="49" customFormat="1" ht="15.75">
      <c r="A45" s="97">
        <v>34</v>
      </c>
      <c r="B45" s="199" t="s">
        <v>68</v>
      </c>
      <c r="C45" s="206"/>
      <c r="D45" s="206"/>
      <c r="E45" s="206"/>
      <c r="F45" s="187">
        <f t="shared" si="0"/>
        <v>0</v>
      </c>
      <c r="G45" s="206"/>
      <c r="H45" s="206"/>
      <c r="I45" s="187">
        <f t="shared" si="1"/>
        <v>0</v>
      </c>
      <c r="J45" s="206"/>
      <c r="K45" s="206"/>
      <c r="L45" s="187">
        <f t="shared" si="2"/>
        <v>0</v>
      </c>
      <c r="M45" s="206"/>
      <c r="N45" s="206"/>
      <c r="O45" s="187">
        <f t="shared" si="3"/>
        <v>0</v>
      </c>
      <c r="P45" s="206"/>
      <c r="Q45" s="206"/>
      <c r="R45" s="187">
        <f t="shared" si="4"/>
        <v>0</v>
      </c>
      <c r="S45" s="48"/>
      <c r="T45" s="48"/>
      <c r="U45" s="48"/>
      <c r="V45" s="48"/>
    </row>
    <row r="46" spans="1:22" s="49" customFormat="1" ht="15.75">
      <c r="A46" s="97">
        <v>35</v>
      </c>
      <c r="B46" s="199" t="s">
        <v>69</v>
      </c>
      <c r="C46" s="206">
        <v>0</v>
      </c>
      <c r="D46" s="206">
        <v>0</v>
      </c>
      <c r="E46" s="206">
        <v>86</v>
      </c>
      <c r="F46" s="187">
        <f t="shared" si="0"/>
        <v>86</v>
      </c>
      <c r="G46" s="206">
        <v>266</v>
      </c>
      <c r="H46" s="206">
        <v>47</v>
      </c>
      <c r="I46" s="187">
        <f t="shared" si="1"/>
        <v>313</v>
      </c>
      <c r="J46" s="206">
        <v>18</v>
      </c>
      <c r="K46" s="206">
        <v>0</v>
      </c>
      <c r="L46" s="187">
        <f t="shared" si="2"/>
        <v>18</v>
      </c>
      <c r="M46" s="206">
        <v>18</v>
      </c>
      <c r="N46" s="206">
        <v>0</v>
      </c>
      <c r="O46" s="187">
        <f t="shared" si="3"/>
        <v>18</v>
      </c>
      <c r="P46" s="206">
        <v>18</v>
      </c>
      <c r="Q46" s="206">
        <v>0</v>
      </c>
      <c r="R46" s="187">
        <f t="shared" si="4"/>
        <v>18</v>
      </c>
      <c r="S46" s="48"/>
      <c r="T46" s="48"/>
      <c r="U46" s="48"/>
      <c r="V46" s="48"/>
    </row>
    <row r="47" spans="1:22" s="49" customFormat="1" ht="15.75">
      <c r="A47" s="97">
        <v>36</v>
      </c>
      <c r="B47" s="199" t="s">
        <v>70</v>
      </c>
      <c r="C47" s="206">
        <v>301</v>
      </c>
      <c r="D47" s="187">
        <v>17</v>
      </c>
      <c r="E47" s="187">
        <v>43</v>
      </c>
      <c r="F47" s="187">
        <f t="shared" si="0"/>
        <v>361</v>
      </c>
      <c r="G47" s="187">
        <v>780</v>
      </c>
      <c r="H47" s="187">
        <v>87</v>
      </c>
      <c r="I47" s="187">
        <f t="shared" si="1"/>
        <v>867</v>
      </c>
      <c r="J47" s="187">
        <v>361</v>
      </c>
      <c r="K47" s="187">
        <v>14</v>
      </c>
      <c r="L47" s="187">
        <f t="shared" si="2"/>
        <v>375</v>
      </c>
      <c r="M47" s="187">
        <v>302</v>
      </c>
      <c r="N47" s="187">
        <v>14</v>
      </c>
      <c r="O47" s="187">
        <f t="shared" si="3"/>
        <v>316</v>
      </c>
      <c r="P47" s="187">
        <v>295</v>
      </c>
      <c r="Q47" s="187">
        <v>7</v>
      </c>
      <c r="R47" s="187">
        <f t="shared" si="4"/>
        <v>302</v>
      </c>
      <c r="S47" s="48"/>
      <c r="T47" s="48"/>
      <c r="U47" s="48"/>
      <c r="V47" s="48"/>
    </row>
    <row r="48" spans="1:22" s="49" customFormat="1" ht="15.75">
      <c r="A48" s="97">
        <v>37</v>
      </c>
      <c r="B48" s="199" t="s">
        <v>71</v>
      </c>
      <c r="C48" s="210" t="s">
        <v>239</v>
      </c>
      <c r="D48" s="210" t="s">
        <v>239</v>
      </c>
      <c r="E48" s="237">
        <v>72</v>
      </c>
      <c r="F48" s="187">
        <f t="shared" si="0"/>
        <v>72</v>
      </c>
      <c r="G48" s="237">
        <v>0</v>
      </c>
      <c r="H48" s="237">
        <v>217</v>
      </c>
      <c r="I48" s="187">
        <f t="shared" si="1"/>
        <v>217</v>
      </c>
      <c r="J48" s="237">
        <v>0</v>
      </c>
      <c r="K48" s="237">
        <v>1</v>
      </c>
      <c r="L48" s="187">
        <f t="shared" si="2"/>
        <v>1</v>
      </c>
      <c r="M48" s="237">
        <v>0</v>
      </c>
      <c r="N48" s="237">
        <v>1</v>
      </c>
      <c r="O48" s="187">
        <f t="shared" si="3"/>
        <v>1</v>
      </c>
      <c r="P48" s="237">
        <v>0</v>
      </c>
      <c r="Q48" s="237">
        <v>1</v>
      </c>
      <c r="R48" s="187">
        <f t="shared" si="4"/>
        <v>1</v>
      </c>
      <c r="S48" s="48"/>
      <c r="T48" s="48"/>
      <c r="U48" s="48"/>
      <c r="V48" s="48"/>
    </row>
    <row r="49" spans="1:22" s="49" customFormat="1" ht="15.75">
      <c r="A49" s="97">
        <v>38</v>
      </c>
      <c r="B49" s="199" t="s">
        <v>72</v>
      </c>
      <c r="C49" s="206"/>
      <c r="D49" s="206"/>
      <c r="E49" s="206"/>
      <c r="F49" s="187">
        <f t="shared" si="0"/>
        <v>0</v>
      </c>
      <c r="G49" s="206"/>
      <c r="H49" s="206"/>
      <c r="I49" s="187">
        <f t="shared" si="1"/>
        <v>0</v>
      </c>
      <c r="J49" s="206"/>
      <c r="K49" s="206"/>
      <c r="L49" s="187">
        <f t="shared" si="2"/>
        <v>0</v>
      </c>
      <c r="M49" s="206"/>
      <c r="N49" s="206"/>
      <c r="O49" s="187">
        <f t="shared" si="3"/>
        <v>0</v>
      </c>
      <c r="P49" s="206"/>
      <c r="Q49" s="206"/>
      <c r="R49" s="187">
        <f t="shared" si="4"/>
        <v>0</v>
      </c>
      <c r="S49" s="48"/>
      <c r="T49" s="48"/>
      <c r="U49" s="48"/>
      <c r="V49" s="48"/>
    </row>
    <row r="50" spans="1:22" s="49" customFormat="1" ht="15.75">
      <c r="A50" s="97">
        <v>39</v>
      </c>
      <c r="B50" s="199" t="s">
        <v>73</v>
      </c>
      <c r="C50" s="212">
        <f>'[1]STP1'!$H$60</f>
        <v>180</v>
      </c>
      <c r="D50" s="212">
        <f>'[1]STP1'!$I$60</f>
        <v>136</v>
      </c>
      <c r="E50" s="212">
        <v>106</v>
      </c>
      <c r="F50" s="187">
        <f t="shared" si="0"/>
        <v>422</v>
      </c>
      <c r="G50" s="212">
        <f>'[1]STP1'!$L$60</f>
        <v>375</v>
      </c>
      <c r="H50" s="212">
        <v>209</v>
      </c>
      <c r="I50" s="187">
        <f t="shared" si="1"/>
        <v>584</v>
      </c>
      <c r="J50" s="212">
        <f>'[1]STP1'!$O$60</f>
        <v>36</v>
      </c>
      <c r="K50" s="212">
        <v>4</v>
      </c>
      <c r="L50" s="187">
        <f t="shared" si="2"/>
        <v>40</v>
      </c>
      <c r="M50" s="212">
        <v>36</v>
      </c>
      <c r="N50" s="212">
        <v>4</v>
      </c>
      <c r="O50" s="187">
        <f t="shared" si="3"/>
        <v>40</v>
      </c>
      <c r="P50" s="212">
        <v>36</v>
      </c>
      <c r="Q50" s="212">
        <v>4</v>
      </c>
      <c r="R50" s="187">
        <f t="shared" si="4"/>
        <v>40</v>
      </c>
      <c r="S50" s="48"/>
      <c r="T50" s="48"/>
      <c r="U50" s="48"/>
      <c r="V50" s="48"/>
    </row>
    <row r="51" spans="1:22" s="49" customFormat="1" ht="15.75">
      <c r="A51" s="97">
        <v>40</v>
      </c>
      <c r="B51" s="199" t="s">
        <v>74</v>
      </c>
      <c r="C51" s="206">
        <v>10132</v>
      </c>
      <c r="D51" s="206">
        <v>6116</v>
      </c>
      <c r="E51" s="206">
        <v>26</v>
      </c>
      <c r="F51" s="187">
        <f t="shared" si="0"/>
        <v>16274</v>
      </c>
      <c r="G51" s="206">
        <v>30009</v>
      </c>
      <c r="H51" s="206">
        <v>57374</v>
      </c>
      <c r="I51" s="187">
        <f t="shared" si="1"/>
        <v>87383</v>
      </c>
      <c r="J51" s="206">
        <v>212</v>
      </c>
      <c r="K51" s="206">
        <v>123</v>
      </c>
      <c r="L51" s="187">
        <f t="shared" si="2"/>
        <v>335</v>
      </c>
      <c r="M51" s="206">
        <v>212</v>
      </c>
      <c r="N51" s="206">
        <v>123</v>
      </c>
      <c r="O51" s="187">
        <f t="shared" si="3"/>
        <v>335</v>
      </c>
      <c r="P51" s="206">
        <v>212</v>
      </c>
      <c r="Q51" s="206">
        <v>123</v>
      </c>
      <c r="R51" s="187">
        <f t="shared" si="4"/>
        <v>335</v>
      </c>
      <c r="S51" s="48"/>
      <c r="T51" s="48"/>
      <c r="U51" s="48"/>
      <c r="V51" s="48"/>
    </row>
    <row r="52" spans="1:22" s="50" customFormat="1" ht="15.75">
      <c r="A52" s="97">
        <v>41</v>
      </c>
      <c r="B52" s="199" t="s">
        <v>75</v>
      </c>
      <c r="C52" s="206">
        <v>2416</v>
      </c>
      <c r="D52" s="206">
        <v>1083</v>
      </c>
      <c r="E52" s="206">
        <v>207</v>
      </c>
      <c r="F52" s="187">
        <f t="shared" si="0"/>
        <v>3706</v>
      </c>
      <c r="G52" s="206">
        <v>4053</v>
      </c>
      <c r="H52" s="206">
        <v>975</v>
      </c>
      <c r="I52" s="187">
        <v>5028</v>
      </c>
      <c r="J52" s="206">
        <v>283</v>
      </c>
      <c r="K52" s="206">
        <v>37</v>
      </c>
      <c r="L52" s="187">
        <f t="shared" si="2"/>
        <v>320</v>
      </c>
      <c r="M52" s="206">
        <v>280</v>
      </c>
      <c r="N52" s="206">
        <v>37</v>
      </c>
      <c r="O52" s="187">
        <v>317</v>
      </c>
      <c r="P52" s="206">
        <v>280</v>
      </c>
      <c r="Q52" s="206">
        <v>37</v>
      </c>
      <c r="R52" s="187">
        <f t="shared" si="4"/>
        <v>317</v>
      </c>
      <c r="S52" s="48"/>
      <c r="T52" s="48"/>
      <c r="U52" s="48"/>
      <c r="V52" s="48"/>
    </row>
    <row r="53" spans="1:22" s="49" customFormat="1" ht="15.75">
      <c r="A53" s="97">
        <v>42</v>
      </c>
      <c r="B53" s="199" t="s">
        <v>76</v>
      </c>
      <c r="C53" s="565"/>
      <c r="D53" s="565"/>
      <c r="E53" s="565"/>
      <c r="F53" s="566">
        <f t="shared" si="0"/>
        <v>0</v>
      </c>
      <c r="G53" s="565"/>
      <c r="H53" s="565"/>
      <c r="I53" s="566">
        <f t="shared" si="1"/>
        <v>0</v>
      </c>
      <c r="J53" s="565"/>
      <c r="K53" s="565"/>
      <c r="L53" s="566">
        <f t="shared" si="2"/>
        <v>0</v>
      </c>
      <c r="M53" s="565"/>
      <c r="N53" s="565"/>
      <c r="O53" s="566">
        <f t="shared" si="3"/>
        <v>0</v>
      </c>
      <c r="P53" s="565"/>
      <c r="Q53" s="565"/>
      <c r="R53" s="566">
        <f t="shared" si="4"/>
        <v>0</v>
      </c>
      <c r="S53" s="48"/>
      <c r="T53" s="48"/>
      <c r="U53" s="48"/>
      <c r="V53" s="48"/>
    </row>
    <row r="54" spans="1:22" s="49" customFormat="1" ht="15.75">
      <c r="A54" s="97">
        <v>43</v>
      </c>
      <c r="B54" s="199" t="s">
        <v>77</v>
      </c>
      <c r="C54" s="571">
        <v>0</v>
      </c>
      <c r="D54" s="571">
        <v>157</v>
      </c>
      <c r="E54" s="571">
        <v>129</v>
      </c>
      <c r="F54" s="567">
        <f>C54+E54+D54</f>
        <v>286</v>
      </c>
      <c r="G54" s="571">
        <v>1388</v>
      </c>
      <c r="H54" s="571">
        <v>890</v>
      </c>
      <c r="I54" s="567">
        <f>H54+G54</f>
        <v>2278</v>
      </c>
      <c r="J54" s="571">
        <v>43</v>
      </c>
      <c r="K54" s="571">
        <v>9</v>
      </c>
      <c r="L54" s="567">
        <f>J54+K54</f>
        <v>52</v>
      </c>
      <c r="M54" s="571">
        <v>43</v>
      </c>
      <c r="N54" s="571">
        <v>6</v>
      </c>
      <c r="O54" s="567">
        <f>M54+N54</f>
        <v>49</v>
      </c>
      <c r="P54" s="571">
        <v>43</v>
      </c>
      <c r="Q54" s="571">
        <v>6</v>
      </c>
      <c r="R54" s="567">
        <f>P54+Q54</f>
        <v>49</v>
      </c>
      <c r="S54" s="48"/>
      <c r="T54" s="48"/>
      <c r="U54" s="48"/>
      <c r="V54" s="48"/>
    </row>
    <row r="55" spans="1:22" s="50" customFormat="1" ht="15.75">
      <c r="A55" s="97">
        <v>44</v>
      </c>
      <c r="B55" s="199" t="s">
        <v>78</v>
      </c>
      <c r="C55" s="572" t="s">
        <v>353</v>
      </c>
      <c r="D55" s="568" t="s">
        <v>354</v>
      </c>
      <c r="E55" s="568" t="s">
        <v>322</v>
      </c>
      <c r="F55" s="568" t="s">
        <v>355</v>
      </c>
      <c r="G55" s="568" t="s">
        <v>356</v>
      </c>
      <c r="H55" s="568" t="s">
        <v>258</v>
      </c>
      <c r="I55" s="568" t="s">
        <v>357</v>
      </c>
      <c r="J55" s="568" t="s">
        <v>254</v>
      </c>
      <c r="K55" s="568" t="s">
        <v>239</v>
      </c>
      <c r="L55" s="568" t="s">
        <v>254</v>
      </c>
      <c r="M55" s="568" t="s">
        <v>254</v>
      </c>
      <c r="N55" s="568" t="s">
        <v>239</v>
      </c>
      <c r="O55" s="568" t="s">
        <v>254</v>
      </c>
      <c r="P55" s="568" t="s">
        <v>254</v>
      </c>
      <c r="Q55" s="568" t="s">
        <v>239</v>
      </c>
      <c r="R55" s="568" t="s">
        <v>254</v>
      </c>
      <c r="S55" s="55"/>
      <c r="T55" s="55"/>
      <c r="U55" s="55"/>
      <c r="V55" s="55"/>
    </row>
    <row r="56" spans="1:22" s="50" customFormat="1" ht="15.75">
      <c r="A56" s="97">
        <v>45</v>
      </c>
      <c r="B56" s="199" t="s">
        <v>79</v>
      </c>
      <c r="C56" s="565"/>
      <c r="D56" s="565"/>
      <c r="E56" s="565"/>
      <c r="F56" s="566">
        <f t="shared" si="0"/>
        <v>0</v>
      </c>
      <c r="G56" s="565"/>
      <c r="H56" s="565"/>
      <c r="I56" s="566">
        <f t="shared" si="1"/>
        <v>0</v>
      </c>
      <c r="J56" s="565"/>
      <c r="K56" s="565"/>
      <c r="L56" s="566">
        <f t="shared" si="2"/>
        <v>0</v>
      </c>
      <c r="M56" s="565"/>
      <c r="N56" s="565"/>
      <c r="O56" s="566">
        <f t="shared" si="3"/>
        <v>0</v>
      </c>
      <c r="P56" s="565"/>
      <c r="Q56" s="565"/>
      <c r="R56" s="566">
        <f t="shared" si="4"/>
        <v>0</v>
      </c>
      <c r="S56" s="55"/>
      <c r="T56" s="55"/>
      <c r="U56" s="55"/>
      <c r="V56" s="55"/>
    </row>
    <row r="57" spans="1:22" s="49" customFormat="1" ht="15.75">
      <c r="A57" s="97">
        <v>46</v>
      </c>
      <c r="B57" s="199" t="s">
        <v>80</v>
      </c>
      <c r="C57" s="565"/>
      <c r="D57" s="565"/>
      <c r="E57" s="565"/>
      <c r="F57" s="566">
        <f t="shared" si="0"/>
        <v>0</v>
      </c>
      <c r="G57" s="565"/>
      <c r="H57" s="565"/>
      <c r="I57" s="566">
        <f t="shared" si="1"/>
        <v>0</v>
      </c>
      <c r="J57" s="565"/>
      <c r="K57" s="565"/>
      <c r="L57" s="566">
        <f t="shared" si="2"/>
        <v>0</v>
      </c>
      <c r="M57" s="565"/>
      <c r="N57" s="565"/>
      <c r="O57" s="566">
        <f t="shared" si="3"/>
        <v>0</v>
      </c>
      <c r="P57" s="565"/>
      <c r="Q57" s="565"/>
      <c r="R57" s="566">
        <f t="shared" si="4"/>
        <v>0</v>
      </c>
      <c r="S57" s="48"/>
      <c r="T57" s="48"/>
      <c r="U57" s="48"/>
      <c r="V57" s="48"/>
    </row>
    <row r="58" spans="1:22" s="49" customFormat="1" ht="15.75">
      <c r="A58" s="97">
        <v>47</v>
      </c>
      <c r="B58" s="199" t="s">
        <v>81</v>
      </c>
      <c r="C58" s="565"/>
      <c r="D58" s="565"/>
      <c r="E58" s="565"/>
      <c r="F58" s="566">
        <f t="shared" si="0"/>
        <v>0</v>
      </c>
      <c r="G58" s="565"/>
      <c r="H58" s="565"/>
      <c r="I58" s="566">
        <f t="shared" si="1"/>
        <v>0</v>
      </c>
      <c r="J58" s="565"/>
      <c r="K58" s="565"/>
      <c r="L58" s="566">
        <f t="shared" si="2"/>
        <v>0</v>
      </c>
      <c r="M58" s="565"/>
      <c r="N58" s="565"/>
      <c r="O58" s="566">
        <f t="shared" si="3"/>
        <v>0</v>
      </c>
      <c r="P58" s="565"/>
      <c r="Q58" s="565"/>
      <c r="R58" s="566">
        <f t="shared" si="4"/>
        <v>0</v>
      </c>
      <c r="S58" s="48"/>
      <c r="T58" s="48"/>
      <c r="U58" s="48"/>
      <c r="V58" s="48"/>
    </row>
    <row r="59" spans="1:22" s="50" customFormat="1" ht="15.75">
      <c r="A59" s="97">
        <v>48</v>
      </c>
      <c r="B59" s="199" t="s">
        <v>82</v>
      </c>
      <c r="C59" s="206"/>
      <c r="D59" s="206"/>
      <c r="E59" s="206"/>
      <c r="F59" s="187">
        <f t="shared" si="0"/>
        <v>0</v>
      </c>
      <c r="G59" s="206"/>
      <c r="H59" s="206"/>
      <c r="I59" s="187">
        <f t="shared" si="1"/>
        <v>0</v>
      </c>
      <c r="J59" s="206"/>
      <c r="K59" s="206"/>
      <c r="L59" s="187">
        <f t="shared" si="2"/>
        <v>0</v>
      </c>
      <c r="M59" s="206"/>
      <c r="N59" s="206"/>
      <c r="O59" s="187">
        <f t="shared" si="3"/>
        <v>0</v>
      </c>
      <c r="P59" s="206"/>
      <c r="Q59" s="206"/>
      <c r="R59" s="187">
        <f t="shared" si="4"/>
        <v>0</v>
      </c>
      <c r="S59" s="55"/>
      <c r="T59" s="55"/>
      <c r="U59" s="55"/>
      <c r="V59" s="55"/>
    </row>
    <row r="60" spans="1:22" s="49" customFormat="1" ht="15.75">
      <c r="A60" s="97">
        <v>49</v>
      </c>
      <c r="B60" s="199" t="s">
        <v>83</v>
      </c>
      <c r="C60" s="206"/>
      <c r="D60" s="206"/>
      <c r="E60" s="206"/>
      <c r="F60" s="187">
        <f t="shared" si="0"/>
        <v>0</v>
      </c>
      <c r="G60" s="206"/>
      <c r="H60" s="206"/>
      <c r="I60" s="187">
        <f t="shared" si="1"/>
        <v>0</v>
      </c>
      <c r="J60" s="206"/>
      <c r="K60" s="206"/>
      <c r="L60" s="187">
        <f t="shared" si="2"/>
        <v>0</v>
      </c>
      <c r="M60" s="206"/>
      <c r="N60" s="206"/>
      <c r="O60" s="187">
        <f t="shared" si="3"/>
        <v>0</v>
      </c>
      <c r="P60" s="206"/>
      <c r="Q60" s="206"/>
      <c r="R60" s="187">
        <f t="shared" si="4"/>
        <v>0</v>
      </c>
      <c r="S60" s="48"/>
      <c r="T60" s="48"/>
      <c r="U60" s="48"/>
      <c r="V60" s="48"/>
    </row>
    <row r="61" spans="1:22" s="49" customFormat="1" ht="15.75">
      <c r="A61" s="97">
        <v>50</v>
      </c>
      <c r="B61" s="199" t="s">
        <v>84</v>
      </c>
      <c r="C61" s="206"/>
      <c r="D61" s="206"/>
      <c r="E61" s="206"/>
      <c r="F61" s="187">
        <f t="shared" si="0"/>
        <v>0</v>
      </c>
      <c r="G61" s="206"/>
      <c r="H61" s="206"/>
      <c r="I61" s="187">
        <f t="shared" si="1"/>
        <v>0</v>
      </c>
      <c r="J61" s="206"/>
      <c r="K61" s="206"/>
      <c r="L61" s="187">
        <f t="shared" si="2"/>
        <v>0</v>
      </c>
      <c r="M61" s="206"/>
      <c r="N61" s="206"/>
      <c r="O61" s="187">
        <f t="shared" si="3"/>
        <v>0</v>
      </c>
      <c r="P61" s="206"/>
      <c r="Q61" s="206"/>
      <c r="R61" s="187">
        <f t="shared" si="4"/>
        <v>0</v>
      </c>
      <c r="S61" s="48"/>
      <c r="T61" s="48"/>
      <c r="U61" s="48"/>
      <c r="V61" s="48"/>
    </row>
    <row r="62" spans="1:22" s="49" customFormat="1" ht="15.75">
      <c r="A62" s="97">
        <v>51</v>
      </c>
      <c r="B62" s="199" t="s">
        <v>85</v>
      </c>
      <c r="C62" s="206"/>
      <c r="D62" s="206"/>
      <c r="E62" s="206"/>
      <c r="F62" s="187">
        <f t="shared" si="0"/>
        <v>0</v>
      </c>
      <c r="G62" s="206"/>
      <c r="H62" s="206"/>
      <c r="I62" s="187">
        <f t="shared" si="1"/>
        <v>0</v>
      </c>
      <c r="J62" s="206"/>
      <c r="K62" s="206"/>
      <c r="L62" s="187">
        <f t="shared" si="2"/>
        <v>0</v>
      </c>
      <c r="M62" s="206"/>
      <c r="N62" s="206"/>
      <c r="O62" s="187">
        <f t="shared" si="3"/>
        <v>0</v>
      </c>
      <c r="P62" s="206"/>
      <c r="Q62" s="206"/>
      <c r="R62" s="187">
        <f t="shared" si="4"/>
        <v>0</v>
      </c>
      <c r="S62" s="48"/>
      <c r="T62" s="48"/>
      <c r="U62" s="48"/>
      <c r="V62" s="48"/>
    </row>
    <row r="63" spans="1:22" s="49" customFormat="1" ht="15.75">
      <c r="A63" s="97">
        <v>52</v>
      </c>
      <c r="B63" s="199" t="s">
        <v>86</v>
      </c>
      <c r="C63" s="210" t="s">
        <v>178</v>
      </c>
      <c r="D63" s="210" t="s">
        <v>242</v>
      </c>
      <c r="E63" s="210" t="s">
        <v>241</v>
      </c>
      <c r="F63" s="187">
        <f t="shared" si="0"/>
        <v>0</v>
      </c>
      <c r="G63" s="237">
        <v>213</v>
      </c>
      <c r="H63" s="237">
        <v>291</v>
      </c>
      <c r="I63" s="187">
        <f t="shared" si="1"/>
        <v>504</v>
      </c>
      <c r="J63" s="237">
        <v>69</v>
      </c>
      <c r="K63" s="237">
        <v>35</v>
      </c>
      <c r="L63" s="187">
        <f t="shared" si="2"/>
        <v>104</v>
      </c>
      <c r="M63" s="237">
        <v>69</v>
      </c>
      <c r="N63" s="237">
        <v>35</v>
      </c>
      <c r="O63" s="187">
        <f t="shared" si="3"/>
        <v>104</v>
      </c>
      <c r="P63" s="237">
        <v>69</v>
      </c>
      <c r="Q63" s="237">
        <v>35</v>
      </c>
      <c r="R63" s="187">
        <f t="shared" si="4"/>
        <v>104</v>
      </c>
      <c r="S63" s="48"/>
      <c r="T63" s="48"/>
      <c r="U63" s="48"/>
      <c r="V63" s="48"/>
    </row>
    <row r="64" spans="1:22" s="50" customFormat="1" ht="15.75">
      <c r="A64" s="97">
        <v>53</v>
      </c>
      <c r="B64" s="199" t="s">
        <v>87</v>
      </c>
      <c r="C64" s="243"/>
      <c r="D64" s="243">
        <v>76</v>
      </c>
      <c r="E64" s="243">
        <v>115</v>
      </c>
      <c r="F64" s="187">
        <f t="shared" si="0"/>
        <v>191</v>
      </c>
      <c r="G64" s="243">
        <v>808</v>
      </c>
      <c r="H64" s="243">
        <v>215</v>
      </c>
      <c r="I64" s="187">
        <f t="shared" si="1"/>
        <v>1023</v>
      </c>
      <c r="J64" s="243">
        <v>4</v>
      </c>
      <c r="K64" s="243"/>
      <c r="L64" s="187">
        <f t="shared" si="2"/>
        <v>4</v>
      </c>
      <c r="M64" s="243">
        <v>4</v>
      </c>
      <c r="N64" s="243"/>
      <c r="O64" s="187">
        <f t="shared" si="3"/>
        <v>4</v>
      </c>
      <c r="P64" s="243"/>
      <c r="Q64" s="243"/>
      <c r="R64" s="187">
        <f t="shared" si="4"/>
        <v>0</v>
      </c>
      <c r="S64" s="55"/>
      <c r="T64" s="55"/>
      <c r="U64" s="55"/>
      <c r="V64" s="55"/>
    </row>
    <row r="65" spans="1:22" s="49" customFormat="1" ht="15.75">
      <c r="A65" s="97">
        <v>54</v>
      </c>
      <c r="B65" s="199" t="s">
        <v>88</v>
      </c>
      <c r="C65" s="206">
        <v>336</v>
      </c>
      <c r="D65" s="206">
        <v>40</v>
      </c>
      <c r="E65" s="206">
        <v>35</v>
      </c>
      <c r="F65" s="187">
        <f t="shared" si="0"/>
        <v>411</v>
      </c>
      <c r="G65" s="206">
        <v>637</v>
      </c>
      <c r="H65" s="206">
        <v>35</v>
      </c>
      <c r="I65" s="187">
        <f t="shared" si="1"/>
        <v>672</v>
      </c>
      <c r="J65" s="206">
        <v>30</v>
      </c>
      <c r="K65" s="206">
        <v>0</v>
      </c>
      <c r="L65" s="187">
        <f t="shared" si="2"/>
        <v>30</v>
      </c>
      <c r="M65" s="206">
        <v>0</v>
      </c>
      <c r="N65" s="206">
        <v>0</v>
      </c>
      <c r="O65" s="187">
        <v>0</v>
      </c>
      <c r="P65" s="206">
        <v>0</v>
      </c>
      <c r="Q65" s="206">
        <v>0</v>
      </c>
      <c r="R65" s="187">
        <f t="shared" si="4"/>
        <v>0</v>
      </c>
      <c r="S65" s="48"/>
      <c r="T65" s="48"/>
      <c r="U65" s="48"/>
      <c r="V65" s="48"/>
    </row>
    <row r="66" spans="1:22" s="49" customFormat="1" ht="15.75">
      <c r="A66" s="97">
        <v>55</v>
      </c>
      <c r="B66" s="199" t="s">
        <v>89</v>
      </c>
      <c r="C66" s="206"/>
      <c r="D66" s="206"/>
      <c r="E66" s="206"/>
      <c r="F66" s="187">
        <f t="shared" si="0"/>
        <v>0</v>
      </c>
      <c r="G66" s="206"/>
      <c r="H66" s="206"/>
      <c r="I66" s="187">
        <f t="shared" si="1"/>
        <v>0</v>
      </c>
      <c r="J66" s="206"/>
      <c r="K66" s="206"/>
      <c r="L66" s="187">
        <f t="shared" si="2"/>
        <v>0</v>
      </c>
      <c r="M66" s="206"/>
      <c r="N66" s="206"/>
      <c r="O66" s="187">
        <f t="shared" si="3"/>
        <v>0</v>
      </c>
      <c r="P66" s="206"/>
      <c r="Q66" s="206"/>
      <c r="R66" s="187">
        <f t="shared" si="4"/>
        <v>0</v>
      </c>
      <c r="S66" s="48"/>
      <c r="T66" s="48"/>
      <c r="U66" s="48"/>
      <c r="V66" s="48"/>
    </row>
    <row r="67" spans="1:22" s="49" customFormat="1" ht="15.75">
      <c r="A67" s="97">
        <v>56</v>
      </c>
      <c r="B67" s="199" t="s">
        <v>90</v>
      </c>
      <c r="C67" s="206">
        <v>434</v>
      </c>
      <c r="D67" s="206">
        <v>137</v>
      </c>
      <c r="E67" s="206">
        <v>63</v>
      </c>
      <c r="F67" s="187">
        <f t="shared" si="0"/>
        <v>634</v>
      </c>
      <c r="G67" s="206">
        <v>540</v>
      </c>
      <c r="H67" s="206">
        <v>913</v>
      </c>
      <c r="I67" s="187">
        <f t="shared" si="1"/>
        <v>1453</v>
      </c>
      <c r="J67" s="206">
        <v>19</v>
      </c>
      <c r="K67" s="206">
        <v>5</v>
      </c>
      <c r="L67" s="187">
        <f t="shared" si="2"/>
        <v>24</v>
      </c>
      <c r="M67" s="206">
        <v>19</v>
      </c>
      <c r="N67" s="206">
        <v>5</v>
      </c>
      <c r="O67" s="187">
        <f t="shared" si="3"/>
        <v>24</v>
      </c>
      <c r="P67" s="206">
        <v>19</v>
      </c>
      <c r="Q67" s="206">
        <v>5</v>
      </c>
      <c r="R67" s="187">
        <f t="shared" si="4"/>
        <v>24</v>
      </c>
      <c r="S67" s="48"/>
      <c r="T67" s="48"/>
      <c r="U67" s="48"/>
      <c r="V67" s="48"/>
    </row>
    <row r="68" spans="1:22" s="49" customFormat="1" ht="15.75">
      <c r="A68" s="97">
        <v>57</v>
      </c>
      <c r="B68" s="199" t="s">
        <v>91</v>
      </c>
      <c r="C68" s="244">
        <v>5139</v>
      </c>
      <c r="D68" s="244">
        <v>1856</v>
      </c>
      <c r="E68" s="244">
        <v>147</v>
      </c>
      <c r="F68" s="244">
        <v>5959</v>
      </c>
      <c r="G68" s="244">
        <v>36639</v>
      </c>
      <c r="H68" s="244">
        <v>922</v>
      </c>
      <c r="I68" s="244">
        <v>36639</v>
      </c>
      <c r="J68" s="244">
        <v>152</v>
      </c>
      <c r="K68" s="244">
        <v>100</v>
      </c>
      <c r="L68" s="244">
        <v>252</v>
      </c>
      <c r="M68" s="244">
        <v>38</v>
      </c>
      <c r="N68" s="244">
        <v>61</v>
      </c>
      <c r="O68" s="244">
        <f>SUM(M68:N68)</f>
        <v>99</v>
      </c>
      <c r="P68" s="244">
        <v>37</v>
      </c>
      <c r="Q68" s="244">
        <v>46</v>
      </c>
      <c r="R68" s="244">
        <f>SUM(P68:Q68)</f>
        <v>83</v>
      </c>
      <c r="S68" s="48"/>
      <c r="T68" s="48"/>
      <c r="U68" s="48"/>
      <c r="V68" s="48"/>
    </row>
    <row r="69" spans="1:22" s="49" customFormat="1" ht="15.75">
      <c r="A69" s="97">
        <v>58</v>
      </c>
      <c r="B69" s="199" t="s">
        <v>92</v>
      </c>
      <c r="C69" s="206">
        <v>615</v>
      </c>
      <c r="D69" s="206">
        <v>3</v>
      </c>
      <c r="E69" s="206">
        <v>65</v>
      </c>
      <c r="F69" s="187">
        <f t="shared" si="0"/>
        <v>683</v>
      </c>
      <c r="G69" s="206">
        <v>631</v>
      </c>
      <c r="H69" s="206">
        <v>45</v>
      </c>
      <c r="I69" s="187">
        <f t="shared" si="1"/>
        <v>676</v>
      </c>
      <c r="J69" s="206">
        <v>75</v>
      </c>
      <c r="K69" s="206">
        <v>0</v>
      </c>
      <c r="L69" s="187">
        <f t="shared" si="2"/>
        <v>75</v>
      </c>
      <c r="M69" s="206">
        <v>75</v>
      </c>
      <c r="N69" s="206">
        <v>0</v>
      </c>
      <c r="O69" s="187">
        <f t="shared" si="3"/>
        <v>75</v>
      </c>
      <c r="P69" s="206">
        <v>145</v>
      </c>
      <c r="Q69" s="206">
        <v>0</v>
      </c>
      <c r="R69" s="187">
        <f t="shared" si="4"/>
        <v>145</v>
      </c>
      <c r="S69" s="48"/>
      <c r="T69" s="48"/>
      <c r="U69" s="48"/>
      <c r="V69" s="48"/>
    </row>
    <row r="70" spans="1:22" s="49" customFormat="1" ht="15.75">
      <c r="A70" s="97">
        <v>59</v>
      </c>
      <c r="B70" s="199" t="s">
        <v>93</v>
      </c>
      <c r="C70" s="206"/>
      <c r="D70" s="206"/>
      <c r="E70" s="206"/>
      <c r="F70" s="187">
        <f t="shared" si="0"/>
        <v>0</v>
      </c>
      <c r="G70" s="206"/>
      <c r="H70" s="206"/>
      <c r="I70" s="187">
        <f t="shared" si="1"/>
        <v>0</v>
      </c>
      <c r="J70" s="206"/>
      <c r="K70" s="206"/>
      <c r="L70" s="187">
        <f t="shared" si="2"/>
        <v>0</v>
      </c>
      <c r="M70" s="206"/>
      <c r="N70" s="206"/>
      <c r="O70" s="187">
        <f t="shared" si="3"/>
        <v>0</v>
      </c>
      <c r="P70" s="206"/>
      <c r="Q70" s="206"/>
      <c r="R70" s="187">
        <f t="shared" si="4"/>
        <v>0</v>
      </c>
      <c r="S70" s="48"/>
      <c r="T70" s="48"/>
      <c r="U70" s="48"/>
      <c r="V70" s="48"/>
    </row>
    <row r="71" spans="1:22" s="50" customFormat="1" ht="15.75">
      <c r="A71" s="97">
        <v>60</v>
      </c>
      <c r="B71" s="199" t="s">
        <v>94</v>
      </c>
      <c r="C71" s="230">
        <v>132</v>
      </c>
      <c r="D71" s="230">
        <v>160</v>
      </c>
      <c r="E71" s="230">
        <v>65</v>
      </c>
      <c r="F71" s="230">
        <v>357</v>
      </c>
      <c r="G71" s="230">
        <v>507</v>
      </c>
      <c r="H71" s="230">
        <v>108</v>
      </c>
      <c r="I71" s="230">
        <v>615</v>
      </c>
      <c r="J71" s="230">
        <v>280</v>
      </c>
      <c r="K71" s="230">
        <v>22</v>
      </c>
      <c r="L71" s="230">
        <v>302</v>
      </c>
      <c r="M71" s="230">
        <v>193</v>
      </c>
      <c r="N71" s="230">
        <v>9</v>
      </c>
      <c r="O71" s="230">
        <v>202</v>
      </c>
      <c r="P71" s="230">
        <v>193</v>
      </c>
      <c r="Q71" s="230">
        <v>9</v>
      </c>
      <c r="R71" s="230">
        <v>202</v>
      </c>
      <c r="S71" s="55"/>
      <c r="T71" s="55"/>
      <c r="U71" s="55"/>
      <c r="V71" s="55"/>
    </row>
    <row r="72" spans="1:22" s="49" customFormat="1" ht="15.75">
      <c r="A72" s="97">
        <v>61</v>
      </c>
      <c r="B72" s="199" t="s">
        <v>95</v>
      </c>
      <c r="C72" s="245"/>
      <c r="D72" s="245"/>
      <c r="E72" s="245"/>
      <c r="F72" s="187">
        <f t="shared" si="0"/>
        <v>0</v>
      </c>
      <c r="G72" s="245">
        <v>257</v>
      </c>
      <c r="H72" s="245">
        <v>43</v>
      </c>
      <c r="I72" s="187">
        <f t="shared" si="1"/>
        <v>300</v>
      </c>
      <c r="J72" s="245"/>
      <c r="K72" s="245"/>
      <c r="L72" s="187">
        <f t="shared" si="2"/>
        <v>0</v>
      </c>
      <c r="M72" s="245"/>
      <c r="N72" s="245"/>
      <c r="O72" s="187">
        <f t="shared" si="3"/>
        <v>0</v>
      </c>
      <c r="P72" s="245"/>
      <c r="Q72" s="245"/>
      <c r="R72" s="187">
        <f t="shared" si="4"/>
        <v>0</v>
      </c>
      <c r="S72" s="48"/>
      <c r="T72" s="48"/>
      <c r="U72" s="48"/>
      <c r="V72" s="48"/>
    </row>
    <row r="73" spans="1:22" s="49" customFormat="1" ht="15.75">
      <c r="A73" s="97">
        <v>62</v>
      </c>
      <c r="B73" s="199" t="s">
        <v>96</v>
      </c>
      <c r="C73" s="206"/>
      <c r="D73" s="206"/>
      <c r="E73" s="206"/>
      <c r="F73" s="187">
        <f t="shared" si="0"/>
        <v>0</v>
      </c>
      <c r="G73" s="206"/>
      <c r="H73" s="206"/>
      <c r="I73" s="187">
        <f t="shared" si="1"/>
        <v>0</v>
      </c>
      <c r="J73" s="206"/>
      <c r="K73" s="206"/>
      <c r="L73" s="187">
        <f t="shared" si="2"/>
        <v>0</v>
      </c>
      <c r="M73" s="206"/>
      <c r="N73" s="206"/>
      <c r="O73" s="187">
        <f t="shared" si="3"/>
        <v>0</v>
      </c>
      <c r="P73" s="206"/>
      <c r="Q73" s="206"/>
      <c r="R73" s="187">
        <f t="shared" si="4"/>
        <v>0</v>
      </c>
      <c r="S73" s="48"/>
      <c r="T73" s="48"/>
      <c r="U73" s="48"/>
      <c r="V73" s="48"/>
    </row>
    <row r="74" spans="1:22" s="50" customFormat="1" ht="15.75">
      <c r="A74" s="97">
        <v>63</v>
      </c>
      <c r="B74" s="199" t="s">
        <v>97</v>
      </c>
      <c r="C74" s="206">
        <v>73</v>
      </c>
      <c r="D74" s="206">
        <v>27</v>
      </c>
      <c r="E74" s="206">
        <v>57</v>
      </c>
      <c r="F74" s="187">
        <f t="shared" si="0"/>
        <v>157</v>
      </c>
      <c r="G74" s="206">
        <v>90</v>
      </c>
      <c r="H74" s="206">
        <v>30</v>
      </c>
      <c r="I74" s="187">
        <f t="shared" si="1"/>
        <v>120</v>
      </c>
      <c r="J74" s="206">
        <v>8</v>
      </c>
      <c r="K74" s="206">
        <v>0</v>
      </c>
      <c r="L74" s="187">
        <f t="shared" si="2"/>
        <v>8</v>
      </c>
      <c r="M74" s="206">
        <v>8</v>
      </c>
      <c r="N74" s="206">
        <v>0</v>
      </c>
      <c r="O74" s="187">
        <f t="shared" si="3"/>
        <v>8</v>
      </c>
      <c r="P74" s="206">
        <v>8</v>
      </c>
      <c r="Q74" s="206">
        <v>0</v>
      </c>
      <c r="R74" s="187">
        <f t="shared" si="4"/>
        <v>8</v>
      </c>
      <c r="S74" s="48"/>
      <c r="T74" s="48"/>
      <c r="U74" s="48"/>
      <c r="V74" s="48"/>
    </row>
    <row r="75" spans="1:22" s="52" customFormat="1" ht="18" customHeight="1" thickBot="1">
      <c r="A75" s="470" t="s">
        <v>98</v>
      </c>
      <c r="B75" s="471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48"/>
      <c r="T75" s="48"/>
      <c r="U75" s="48"/>
      <c r="V75" s="48"/>
    </row>
    <row r="78" spans="2:10" ht="19.5">
      <c r="B78" s="107" t="s">
        <v>99</v>
      </c>
      <c r="C78" s="108"/>
      <c r="D78" s="109"/>
      <c r="E78" s="109"/>
      <c r="F78" s="109"/>
      <c r="G78" s="109"/>
      <c r="H78" s="109"/>
      <c r="I78" s="110"/>
      <c r="J78" s="111"/>
    </row>
    <row r="79" spans="2:13" ht="18.75">
      <c r="B79" s="461" t="s">
        <v>100</v>
      </c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</row>
    <row r="80" spans="2:14" ht="18.75">
      <c r="B80" s="461" t="s">
        <v>101</v>
      </c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</row>
  </sheetData>
  <sheetProtection/>
  <mergeCells count="16">
    <mergeCell ref="P8:R9"/>
    <mergeCell ref="A75:B75"/>
    <mergeCell ref="C8:F9"/>
    <mergeCell ref="G8:I9"/>
    <mergeCell ref="J8:L9"/>
    <mergeCell ref="M8:O9"/>
    <mergeCell ref="B79:M79"/>
    <mergeCell ref="B80:N80"/>
    <mergeCell ref="A1:C1"/>
    <mergeCell ref="A7:A11"/>
    <mergeCell ref="B7:B11"/>
    <mergeCell ref="C7:F7"/>
    <mergeCell ref="A2:Q2"/>
    <mergeCell ref="A3:R3"/>
    <mergeCell ref="A4:R4"/>
    <mergeCell ref="G7:R7"/>
  </mergeCells>
  <printOptions/>
  <pageMargins left="0.5" right="0.5" top="1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83"/>
  <sheetViews>
    <sheetView zoomScalePageLayoutView="0" workbookViewId="0" topLeftCell="A22">
      <selection activeCell="J44" sqref="J44"/>
    </sheetView>
  </sheetViews>
  <sheetFormatPr defaultColWidth="9.140625" defaultRowHeight="12.75"/>
  <cols>
    <col min="1" max="1" width="4.57421875" style="32" customWidth="1"/>
    <col min="2" max="2" width="16.00390625" style="32" customWidth="1"/>
    <col min="3" max="3" width="10.7109375" style="32" customWidth="1"/>
    <col min="4" max="4" width="11.421875" style="32" customWidth="1"/>
    <col min="5" max="5" width="11.57421875" style="32" customWidth="1"/>
    <col min="6" max="6" width="6.57421875" style="32" customWidth="1"/>
    <col min="7" max="7" width="8.00390625" style="32" customWidth="1"/>
    <col min="8" max="8" width="7.28125" style="32" customWidth="1"/>
    <col min="9" max="9" width="9.8515625" style="63" customWidth="1"/>
    <col min="10" max="10" width="8.421875" style="63" customWidth="1"/>
    <col min="11" max="11" width="8.00390625" style="63" customWidth="1"/>
    <col min="12" max="12" width="10.421875" style="56" customWidth="1"/>
    <col min="13" max="13" width="8.8515625" style="32" customWidth="1"/>
    <col min="14" max="14" width="9.8515625" style="32" customWidth="1"/>
    <col min="15" max="15" width="13.28125" style="32" customWidth="1"/>
    <col min="16" max="16" width="5.28125" style="32" customWidth="1"/>
    <col min="17" max="17" width="5.140625" style="32" customWidth="1"/>
    <col min="18" max="18" width="5.57421875" style="32" customWidth="1"/>
    <col min="19" max="19" width="5.28125" style="32" customWidth="1"/>
    <col min="20" max="20" width="6.28125" style="32" customWidth="1"/>
    <col min="21" max="21" width="5.421875" style="32" customWidth="1"/>
    <col min="22" max="22" width="6.57421875" style="32" customWidth="1"/>
    <col min="23" max="23" width="7.00390625" style="32" bestFit="1" customWidth="1"/>
    <col min="24" max="24" width="6.57421875" style="32" customWidth="1"/>
    <col min="25" max="25" width="6.8515625" style="32" customWidth="1"/>
    <col min="26" max="26" width="7.421875" style="32" customWidth="1"/>
    <col min="27" max="27" width="5.421875" style="32" customWidth="1"/>
    <col min="28" max="28" width="6.7109375" style="32" customWidth="1"/>
    <col min="29" max="29" width="5.7109375" style="32" customWidth="1"/>
    <col min="30" max="30" width="7.421875" style="32" customWidth="1"/>
    <col min="31" max="16384" width="9.140625" style="32" customWidth="1"/>
  </cols>
  <sheetData>
    <row r="1" spans="1:26" ht="49.5" customHeight="1">
      <c r="A1" s="476" t="s">
        <v>150</v>
      </c>
      <c r="B1" s="476"/>
      <c r="C1" s="476"/>
      <c r="I1" s="32"/>
      <c r="J1" s="32"/>
      <c r="K1" s="32"/>
      <c r="M1" s="57"/>
      <c r="Z1" s="58"/>
    </row>
    <row r="2" spans="1:26" ht="24.75" customHeight="1">
      <c r="A2" s="477" t="s">
        <v>118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W2" s="59"/>
      <c r="Y2" s="59"/>
      <c r="Z2" s="59"/>
    </row>
    <row r="3" spans="1:21" s="60" customFormat="1" ht="16.5" customHeight="1">
      <c r="A3" s="489" t="s">
        <v>338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1"/>
      <c r="Q3" s="61"/>
      <c r="R3" s="61"/>
      <c r="S3" s="61"/>
      <c r="T3" s="61"/>
      <c r="U3" s="61"/>
    </row>
    <row r="4" spans="1:241" s="60" customFormat="1" ht="18.75">
      <c r="A4" s="478" t="s">
        <v>337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</row>
    <row r="5" ht="26.25" customHeight="1" thickBot="1">
      <c r="P5" s="62"/>
    </row>
    <row r="6" spans="1:14" s="64" customFormat="1" ht="31.5" customHeight="1">
      <c r="A6" s="479" t="s">
        <v>1</v>
      </c>
      <c r="B6" s="482" t="s">
        <v>13</v>
      </c>
      <c r="C6" s="485" t="s">
        <v>119</v>
      </c>
      <c r="D6" s="486"/>
      <c r="E6" s="486"/>
      <c r="F6" s="486"/>
      <c r="G6" s="486"/>
      <c r="H6" s="486"/>
      <c r="I6" s="486"/>
      <c r="J6" s="487" t="s">
        <v>120</v>
      </c>
      <c r="K6" s="487"/>
      <c r="L6" s="487"/>
      <c r="M6" s="487"/>
      <c r="N6" s="488"/>
    </row>
    <row r="7" spans="1:14" s="64" customFormat="1" ht="40.5" customHeight="1">
      <c r="A7" s="480"/>
      <c r="B7" s="483"/>
      <c r="C7" s="474" t="s">
        <v>121</v>
      </c>
      <c r="D7" s="472" t="s">
        <v>122</v>
      </c>
      <c r="E7" s="472" t="s">
        <v>123</v>
      </c>
      <c r="F7" s="475" t="s">
        <v>124</v>
      </c>
      <c r="G7" s="475"/>
      <c r="H7" s="475"/>
      <c r="I7" s="475"/>
      <c r="J7" s="472" t="s">
        <v>125</v>
      </c>
      <c r="K7" s="472" t="s">
        <v>126</v>
      </c>
      <c r="L7" s="472" t="s">
        <v>127</v>
      </c>
      <c r="M7" s="472" t="s">
        <v>128</v>
      </c>
      <c r="N7" s="492" t="s">
        <v>129</v>
      </c>
    </row>
    <row r="8" spans="1:14" s="64" customFormat="1" ht="33.75" customHeight="1">
      <c r="A8" s="480"/>
      <c r="B8" s="483"/>
      <c r="C8" s="474"/>
      <c r="D8" s="472"/>
      <c r="E8" s="472"/>
      <c r="F8" s="473" t="s">
        <v>130</v>
      </c>
      <c r="G8" s="473"/>
      <c r="H8" s="473" t="s">
        <v>131</v>
      </c>
      <c r="I8" s="475" t="s">
        <v>14</v>
      </c>
      <c r="J8" s="472"/>
      <c r="K8" s="472"/>
      <c r="L8" s="472"/>
      <c r="M8" s="472"/>
      <c r="N8" s="492"/>
    </row>
    <row r="9" spans="1:14" s="64" customFormat="1" ht="30.75" customHeight="1">
      <c r="A9" s="480"/>
      <c r="B9" s="483"/>
      <c r="C9" s="474"/>
      <c r="D9" s="472"/>
      <c r="E9" s="472"/>
      <c r="F9" s="65" t="s">
        <v>132</v>
      </c>
      <c r="G9" s="65" t="s">
        <v>133</v>
      </c>
      <c r="H9" s="473"/>
      <c r="I9" s="475"/>
      <c r="J9" s="472"/>
      <c r="K9" s="472"/>
      <c r="L9" s="472"/>
      <c r="M9" s="472"/>
      <c r="N9" s="492"/>
    </row>
    <row r="10" spans="1:14" s="69" customFormat="1" ht="18" customHeight="1">
      <c r="A10" s="481"/>
      <c r="B10" s="484"/>
      <c r="C10" s="66">
        <v>1</v>
      </c>
      <c r="D10" s="66">
        <v>2</v>
      </c>
      <c r="E10" s="66">
        <v>3</v>
      </c>
      <c r="F10" s="66">
        <v>4</v>
      </c>
      <c r="G10" s="66">
        <v>5</v>
      </c>
      <c r="H10" s="66">
        <v>6</v>
      </c>
      <c r="I10" s="67" t="s">
        <v>134</v>
      </c>
      <c r="J10" s="66">
        <v>8</v>
      </c>
      <c r="K10" s="66">
        <v>9</v>
      </c>
      <c r="L10" s="66">
        <v>10</v>
      </c>
      <c r="M10" s="66">
        <v>11</v>
      </c>
      <c r="N10" s="68">
        <v>12</v>
      </c>
    </row>
    <row r="11" spans="1:15" s="90" customFormat="1" ht="15.75">
      <c r="A11" s="70">
        <v>1</v>
      </c>
      <c r="B11" s="281" t="s">
        <v>35</v>
      </c>
      <c r="C11" s="190">
        <v>7532</v>
      </c>
      <c r="D11" s="190">
        <v>357757</v>
      </c>
      <c r="E11" s="190">
        <v>148448</v>
      </c>
      <c r="F11" s="190">
        <v>122</v>
      </c>
      <c r="G11" s="190">
        <v>109</v>
      </c>
      <c r="H11" s="190">
        <v>2484</v>
      </c>
      <c r="I11" s="190">
        <v>2714</v>
      </c>
      <c r="J11" s="190"/>
      <c r="K11" s="190">
        <v>1090</v>
      </c>
      <c r="L11" s="190">
        <v>6937</v>
      </c>
      <c r="M11" s="190">
        <v>6941</v>
      </c>
      <c r="N11" s="190">
        <v>5239</v>
      </c>
      <c r="O11" s="89"/>
    </row>
    <row r="12" spans="1:15" s="90" customFormat="1" ht="15.75">
      <c r="A12" s="70">
        <v>2</v>
      </c>
      <c r="B12" s="281" t="s">
        <v>36</v>
      </c>
      <c r="C12" s="397" t="s">
        <v>265</v>
      </c>
      <c r="D12" s="397" t="s">
        <v>266</v>
      </c>
      <c r="E12" s="397" t="s">
        <v>267</v>
      </c>
      <c r="F12" s="398">
        <v>30</v>
      </c>
      <c r="G12" s="399">
        <v>153</v>
      </c>
      <c r="H12" s="398">
        <v>535</v>
      </c>
      <c r="I12" s="398">
        <v>718</v>
      </c>
      <c r="J12" s="397">
        <v>737</v>
      </c>
      <c r="K12" s="397">
        <v>668</v>
      </c>
      <c r="L12" s="397" t="s">
        <v>268</v>
      </c>
      <c r="M12" s="397" t="s">
        <v>269</v>
      </c>
      <c r="N12" s="397" t="s">
        <v>270</v>
      </c>
      <c r="O12" s="89"/>
    </row>
    <row r="13" spans="1:15" s="90" customFormat="1" ht="15.75">
      <c r="A13" s="70">
        <v>3</v>
      </c>
      <c r="B13" s="281" t="s">
        <v>37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89"/>
    </row>
    <row r="14" spans="1:15" s="90" customFormat="1" ht="15.75">
      <c r="A14" s="70">
        <v>4</v>
      </c>
      <c r="B14" s="281" t="s">
        <v>38</v>
      </c>
      <c r="C14" s="263">
        <v>2815</v>
      </c>
      <c r="D14" s="263">
        <v>150550</v>
      </c>
      <c r="E14" s="263">
        <v>17220</v>
      </c>
      <c r="F14" s="237">
        <v>124</v>
      </c>
      <c r="G14" s="237">
        <v>219</v>
      </c>
      <c r="H14" s="237">
        <v>1400</v>
      </c>
      <c r="I14" s="237">
        <f>F14+G14+H14</f>
        <v>1743</v>
      </c>
      <c r="J14" s="237">
        <v>1392</v>
      </c>
      <c r="K14" s="237">
        <v>1392</v>
      </c>
      <c r="L14" s="237">
        <v>5777</v>
      </c>
      <c r="M14" s="237">
        <v>730</v>
      </c>
      <c r="N14" s="237">
        <v>613</v>
      </c>
      <c r="O14" s="89"/>
    </row>
    <row r="15" spans="1:15" s="90" customFormat="1" ht="15.75">
      <c r="A15" s="70">
        <v>5</v>
      </c>
      <c r="B15" s="281" t="s">
        <v>39</v>
      </c>
      <c r="C15" s="295">
        <v>5037</v>
      </c>
      <c r="D15" s="295">
        <v>227966</v>
      </c>
      <c r="E15" s="295">
        <v>148961</v>
      </c>
      <c r="F15" s="411">
        <v>69</v>
      </c>
      <c r="G15" s="411">
        <v>197</v>
      </c>
      <c r="H15" s="411">
        <v>1397</v>
      </c>
      <c r="I15" s="412">
        <v>1663</v>
      </c>
      <c r="J15" s="412">
        <v>2479</v>
      </c>
      <c r="K15" s="412">
        <v>2479</v>
      </c>
      <c r="L15" s="412">
        <v>16735</v>
      </c>
      <c r="M15" s="412">
        <v>3314</v>
      </c>
      <c r="N15" s="412">
        <v>2683</v>
      </c>
      <c r="O15" s="89"/>
    </row>
    <row r="16" spans="1:15" s="90" customFormat="1" ht="15.75">
      <c r="A16" s="70">
        <v>6</v>
      </c>
      <c r="B16" s="281" t="s">
        <v>40</v>
      </c>
      <c r="C16" s="196">
        <v>82</v>
      </c>
      <c r="D16" s="196">
        <v>8</v>
      </c>
      <c r="E16" s="196">
        <v>20</v>
      </c>
      <c r="F16" s="196">
        <v>76</v>
      </c>
      <c r="G16" s="196"/>
      <c r="H16" s="196">
        <v>187</v>
      </c>
      <c r="I16" s="196">
        <v>263</v>
      </c>
      <c r="J16" s="196">
        <v>700</v>
      </c>
      <c r="K16" s="196">
        <v>964</v>
      </c>
      <c r="L16" s="196">
        <v>5.832</v>
      </c>
      <c r="M16" s="196">
        <v>1.864</v>
      </c>
      <c r="N16" s="196">
        <v>1.4</v>
      </c>
      <c r="O16" s="89"/>
    </row>
    <row r="17" spans="1:15" s="72" customFormat="1" ht="15.75">
      <c r="A17" s="70">
        <v>7</v>
      </c>
      <c r="B17" s="281" t="s">
        <v>41</v>
      </c>
      <c r="C17" s="189">
        <f>747+12013+40+2586+1596+6313+3903</f>
        <v>27198</v>
      </c>
      <c r="D17" s="189">
        <f>244374+378+75449+79866+2161+86760+127585+115786+517</f>
        <v>732876</v>
      </c>
      <c r="E17" s="189">
        <f>1+6500+17600+4289+13375+5+9818+3388+1710+13045</f>
        <v>69731</v>
      </c>
      <c r="F17" s="186">
        <v>71</v>
      </c>
      <c r="G17" s="208">
        <f>11+9+22+36+20+25+20+20</f>
        <v>163</v>
      </c>
      <c r="H17" s="189">
        <f>127+399+302+144+710+213+274</f>
        <v>2169</v>
      </c>
      <c r="I17" s="189">
        <f>71+163+2169</f>
        <v>2403</v>
      </c>
      <c r="J17" s="189">
        <f>129+113+88+67+102+124+91+138</f>
        <v>852</v>
      </c>
      <c r="K17" s="189">
        <f>242+88+67+102+124+91+138</f>
        <v>852</v>
      </c>
      <c r="L17" s="189">
        <f>645+854+704+427+714+1070+651+1143</f>
        <v>6208</v>
      </c>
      <c r="M17" s="189">
        <f>243+684+397+456+162+901+620</f>
        <v>3463</v>
      </c>
      <c r="N17" s="189">
        <v>2310</v>
      </c>
      <c r="O17" s="71"/>
    </row>
    <row r="18" spans="1:15" s="90" customFormat="1" ht="15.75">
      <c r="A18" s="70">
        <v>8</v>
      </c>
      <c r="B18" s="281" t="s">
        <v>42</v>
      </c>
      <c r="C18" s="237">
        <v>21988</v>
      </c>
      <c r="D18" s="237">
        <v>1544712</v>
      </c>
      <c r="E18" s="237">
        <v>53600</v>
      </c>
      <c r="F18" s="210" t="s">
        <v>271</v>
      </c>
      <c r="G18" s="210" t="s">
        <v>272</v>
      </c>
      <c r="H18" s="210" t="s">
        <v>273</v>
      </c>
      <c r="I18" s="186">
        <f>F18+G18+H18</f>
        <v>1195</v>
      </c>
      <c r="J18" s="237">
        <v>554</v>
      </c>
      <c r="K18" s="237">
        <v>572</v>
      </c>
      <c r="L18" s="237">
        <v>4146</v>
      </c>
      <c r="M18" s="237">
        <v>3950</v>
      </c>
      <c r="N18" s="237">
        <v>3017</v>
      </c>
      <c r="O18" s="89"/>
    </row>
    <row r="19" spans="1:15" s="90" customFormat="1" ht="15.75">
      <c r="A19" s="70">
        <v>9</v>
      </c>
      <c r="B19" s="281" t="s">
        <v>43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89"/>
    </row>
    <row r="20" spans="1:15" s="90" customFormat="1" ht="15.75">
      <c r="A20" s="70">
        <v>10</v>
      </c>
      <c r="B20" s="281" t="s">
        <v>44</v>
      </c>
      <c r="C20" s="264">
        <v>71</v>
      </c>
      <c r="D20" s="265">
        <v>23.7</v>
      </c>
      <c r="E20" s="265">
        <v>21.304</v>
      </c>
      <c r="F20" s="209">
        <v>25</v>
      </c>
      <c r="G20" s="209">
        <v>92</v>
      </c>
      <c r="H20" s="209">
        <v>473</v>
      </c>
      <c r="I20" s="209">
        <v>590</v>
      </c>
      <c r="J20" s="266">
        <v>819</v>
      </c>
      <c r="K20" s="266">
        <v>841</v>
      </c>
      <c r="L20" s="265">
        <v>5.464</v>
      </c>
      <c r="M20" s="266">
        <v>1022</v>
      </c>
      <c r="N20" s="267">
        <v>850</v>
      </c>
      <c r="O20" s="89"/>
    </row>
    <row r="21" spans="1:15" s="72" customFormat="1" ht="15.75">
      <c r="A21" s="70">
        <v>11</v>
      </c>
      <c r="B21" s="281" t="s">
        <v>45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71"/>
    </row>
    <row r="22" spans="1:15" s="72" customFormat="1" ht="15.75">
      <c r="A22" s="70">
        <v>12</v>
      </c>
      <c r="B22" s="281" t="s">
        <v>46</v>
      </c>
      <c r="C22" s="198">
        <v>12688</v>
      </c>
      <c r="D22" s="212">
        <v>746413</v>
      </c>
      <c r="E22" s="422">
        <v>560368</v>
      </c>
      <c r="F22" s="212">
        <v>86</v>
      </c>
      <c r="G22" s="212">
        <v>160</v>
      </c>
      <c r="H22" s="212">
        <v>1138</v>
      </c>
      <c r="I22" s="212">
        <v>1384</v>
      </c>
      <c r="J22" s="212">
        <v>915</v>
      </c>
      <c r="K22" s="212">
        <v>915</v>
      </c>
      <c r="L22" s="212">
        <v>5500</v>
      </c>
      <c r="M22" s="212">
        <v>4364</v>
      </c>
      <c r="N22" s="212">
        <v>3174</v>
      </c>
      <c r="O22" s="71"/>
    </row>
    <row r="23" spans="1:15" s="90" customFormat="1" ht="15.75">
      <c r="A23" s="70">
        <v>13</v>
      </c>
      <c r="B23" s="281" t="s">
        <v>135</v>
      </c>
      <c r="C23" s="262">
        <v>845</v>
      </c>
      <c r="D23" s="262">
        <v>59925</v>
      </c>
      <c r="E23" s="262">
        <v>12278</v>
      </c>
      <c r="F23" s="262">
        <v>91</v>
      </c>
      <c r="G23" s="262">
        <v>156</v>
      </c>
      <c r="H23" s="262">
        <v>7195</v>
      </c>
      <c r="I23" s="262">
        <v>7442</v>
      </c>
      <c r="J23" s="262">
        <v>0</v>
      </c>
      <c r="K23" s="262">
        <v>2390</v>
      </c>
      <c r="L23" s="262">
        <v>11716</v>
      </c>
      <c r="M23" s="262">
        <v>660</v>
      </c>
      <c r="N23" s="262">
        <v>520</v>
      </c>
      <c r="O23" s="89"/>
    </row>
    <row r="24" spans="1:15" s="90" customFormat="1" ht="15.75">
      <c r="A24" s="70">
        <v>14</v>
      </c>
      <c r="B24" s="281" t="s">
        <v>48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89"/>
    </row>
    <row r="25" spans="1:15" s="91" customFormat="1" ht="15.75">
      <c r="A25" s="100">
        <v>15</v>
      </c>
      <c r="B25" s="282" t="s">
        <v>49</v>
      </c>
      <c r="C25" s="234">
        <v>902</v>
      </c>
      <c r="D25" s="234">
        <v>105927</v>
      </c>
      <c r="E25" s="234">
        <v>48601</v>
      </c>
      <c r="F25" s="234">
        <v>70</v>
      </c>
      <c r="G25" s="234">
        <v>166</v>
      </c>
      <c r="H25" s="234">
        <v>1180</v>
      </c>
      <c r="I25" s="189">
        <f>H25+G25+F25</f>
        <v>1416</v>
      </c>
      <c r="J25" s="234">
        <v>2143</v>
      </c>
      <c r="K25" s="234">
        <v>2078</v>
      </c>
      <c r="L25" s="234">
        <v>7421</v>
      </c>
      <c r="M25" s="234">
        <v>1077</v>
      </c>
      <c r="N25" s="234">
        <v>940</v>
      </c>
      <c r="O25" s="89"/>
    </row>
    <row r="26" spans="1:15" s="90" customFormat="1" ht="15.75">
      <c r="A26" s="70">
        <v>16</v>
      </c>
      <c r="B26" s="281" t="s">
        <v>50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89"/>
    </row>
    <row r="27" spans="1:15" s="90" customFormat="1" ht="15.75">
      <c r="A27" s="70">
        <v>17</v>
      </c>
      <c r="B27" s="281" t="s">
        <v>51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89"/>
    </row>
    <row r="28" spans="1:15" s="90" customFormat="1" ht="15.75">
      <c r="A28" s="70">
        <v>18</v>
      </c>
      <c r="B28" s="281" t="s">
        <v>52</v>
      </c>
      <c r="C28" s="268">
        <v>1.323</v>
      </c>
      <c r="D28" s="268">
        <v>75.552</v>
      </c>
      <c r="E28" s="268">
        <v>32.212</v>
      </c>
      <c r="F28" s="186">
        <v>67</v>
      </c>
      <c r="G28" s="186">
        <v>234</v>
      </c>
      <c r="H28" s="186">
        <v>862</v>
      </c>
      <c r="I28" s="239">
        <f>SUM(F28:H28)</f>
        <v>1163</v>
      </c>
      <c r="J28" s="186">
        <v>1.611</v>
      </c>
      <c r="K28" s="186">
        <v>1544</v>
      </c>
      <c r="L28" s="186">
        <v>7069</v>
      </c>
      <c r="M28" s="268">
        <v>1.211</v>
      </c>
      <c r="N28" s="241">
        <v>845</v>
      </c>
      <c r="O28" s="89"/>
    </row>
    <row r="29" spans="1:15" s="90" customFormat="1" ht="15.75">
      <c r="A29" s="70">
        <v>19</v>
      </c>
      <c r="B29" s="281" t="s">
        <v>53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89"/>
    </row>
    <row r="30" spans="1:15" s="91" customFormat="1" ht="15.75">
      <c r="A30" s="100">
        <v>20</v>
      </c>
      <c r="B30" s="282" t="s">
        <v>54</v>
      </c>
      <c r="C30" s="442">
        <v>4.916</v>
      </c>
      <c r="D30" s="442" t="s">
        <v>383</v>
      </c>
      <c r="E30" s="442">
        <v>376.592</v>
      </c>
      <c r="F30" s="442">
        <v>121</v>
      </c>
      <c r="G30" s="442">
        <v>339</v>
      </c>
      <c r="H30" s="442">
        <v>1.098</v>
      </c>
      <c r="I30" s="442">
        <v>1.558</v>
      </c>
      <c r="J30" s="442">
        <v>679</v>
      </c>
      <c r="K30" s="442">
        <v>854</v>
      </c>
      <c r="L30" s="442">
        <v>4.36</v>
      </c>
      <c r="M30" s="442">
        <v>6.802</v>
      </c>
      <c r="N30" s="442">
        <v>5.034</v>
      </c>
      <c r="O30" s="89"/>
    </row>
    <row r="31" spans="1:24" s="77" customFormat="1" ht="15.75">
      <c r="A31" s="70">
        <v>21</v>
      </c>
      <c r="B31" s="281" t="s">
        <v>55</v>
      </c>
      <c r="C31" s="449">
        <v>2808</v>
      </c>
      <c r="D31" s="449">
        <v>289063</v>
      </c>
      <c r="E31" s="449">
        <v>189139</v>
      </c>
      <c r="F31" s="449"/>
      <c r="G31" s="449"/>
      <c r="H31" s="449"/>
      <c r="I31" s="452"/>
      <c r="J31" s="449"/>
      <c r="K31" s="449"/>
      <c r="L31" s="449"/>
      <c r="M31" s="449">
        <v>2533</v>
      </c>
      <c r="N31" s="449">
        <v>1862</v>
      </c>
      <c r="O31" s="75"/>
      <c r="P31" s="76"/>
      <c r="Q31" s="76"/>
      <c r="R31" s="76"/>
      <c r="S31" s="76"/>
      <c r="T31" s="76"/>
      <c r="U31" s="76"/>
      <c r="V31" s="76"/>
      <c r="W31" s="76"/>
      <c r="X31" s="76"/>
    </row>
    <row r="32" spans="1:15" s="90" customFormat="1" ht="15.75">
      <c r="A32" s="70">
        <v>22</v>
      </c>
      <c r="B32" s="281" t="s">
        <v>56</v>
      </c>
      <c r="C32" s="262">
        <v>4612</v>
      </c>
      <c r="D32" s="262">
        <v>815</v>
      </c>
      <c r="E32" s="262">
        <v>11200</v>
      </c>
      <c r="F32" s="262"/>
      <c r="G32" s="262"/>
      <c r="H32" s="262"/>
      <c r="I32" s="262"/>
      <c r="J32" s="262"/>
      <c r="K32" s="262">
        <v>2148</v>
      </c>
      <c r="L32" s="262">
        <v>12711</v>
      </c>
      <c r="M32" s="262">
        <v>10740</v>
      </c>
      <c r="N32" s="262"/>
      <c r="O32" s="89"/>
    </row>
    <row r="33" spans="1:15" s="90" customFormat="1" ht="15.75">
      <c r="A33" s="70">
        <v>23</v>
      </c>
      <c r="B33" s="281" t="s">
        <v>57</v>
      </c>
      <c r="C33" s="262">
        <v>1105</v>
      </c>
      <c r="D33" s="262">
        <v>60933</v>
      </c>
      <c r="E33" s="262">
        <v>26532</v>
      </c>
      <c r="F33" s="262">
        <v>53</v>
      </c>
      <c r="G33" s="262">
        <v>158</v>
      </c>
      <c r="H33" s="262">
        <v>348</v>
      </c>
      <c r="I33" s="262">
        <v>559</v>
      </c>
      <c r="J33" s="262">
        <v>1292</v>
      </c>
      <c r="K33" s="262">
        <v>1308</v>
      </c>
      <c r="L33" s="262">
        <v>7795</v>
      </c>
      <c r="M33" s="262">
        <v>1788</v>
      </c>
      <c r="N33" s="262">
        <v>1531</v>
      </c>
      <c r="O33" s="89"/>
    </row>
    <row r="34" spans="1:15" s="72" customFormat="1" ht="15.75">
      <c r="A34" s="70">
        <v>24</v>
      </c>
      <c r="B34" s="281" t="s">
        <v>58</v>
      </c>
      <c r="C34" s="241">
        <v>3908</v>
      </c>
      <c r="D34" s="241">
        <v>194688</v>
      </c>
      <c r="E34" s="269">
        <v>305300</v>
      </c>
      <c r="F34" s="241">
        <v>60</v>
      </c>
      <c r="G34" s="241">
        <v>969</v>
      </c>
      <c r="H34" s="241">
        <v>3718</v>
      </c>
      <c r="I34" s="241">
        <v>4747</v>
      </c>
      <c r="J34" s="241">
        <v>9650</v>
      </c>
      <c r="K34" s="241">
        <v>5875</v>
      </c>
      <c r="L34" s="241">
        <v>35376</v>
      </c>
      <c r="M34" s="241">
        <v>11368</v>
      </c>
      <c r="N34" s="270">
        <v>0.83</v>
      </c>
      <c r="O34" s="71"/>
    </row>
    <row r="35" spans="1:15" s="90" customFormat="1" ht="15.75">
      <c r="A35" s="70">
        <v>25</v>
      </c>
      <c r="B35" s="281" t="s">
        <v>59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89"/>
    </row>
    <row r="36" spans="1:24" ht="15.75">
      <c r="A36" s="70">
        <v>26</v>
      </c>
      <c r="B36" s="281" t="s">
        <v>60</v>
      </c>
      <c r="C36" s="241">
        <v>18008</v>
      </c>
      <c r="D36" s="241">
        <v>159441</v>
      </c>
      <c r="E36" s="241">
        <v>27859</v>
      </c>
      <c r="F36" s="241">
        <v>45</v>
      </c>
      <c r="G36" s="241">
        <v>187</v>
      </c>
      <c r="H36" s="241">
        <v>1886</v>
      </c>
      <c r="I36" s="241">
        <f>SUM(F36:H36)</f>
        <v>2118</v>
      </c>
      <c r="J36" s="241">
        <v>1496</v>
      </c>
      <c r="K36" s="241">
        <v>1524</v>
      </c>
      <c r="L36" s="241">
        <v>12007</v>
      </c>
      <c r="M36" s="241">
        <v>4184</v>
      </c>
      <c r="N36" s="262"/>
      <c r="O36" s="71"/>
      <c r="P36" s="73"/>
      <c r="Q36" s="73"/>
      <c r="R36" s="73"/>
      <c r="S36" s="73"/>
      <c r="T36" s="73"/>
      <c r="U36" s="73"/>
      <c r="V36" s="73"/>
      <c r="W36" s="73"/>
      <c r="X36" s="73"/>
    </row>
    <row r="37" spans="1:15" s="72" customFormat="1" ht="15.75">
      <c r="A37" s="70">
        <v>27</v>
      </c>
      <c r="B37" s="281" t="s">
        <v>61</v>
      </c>
      <c r="C37" s="262"/>
      <c r="D37" s="262"/>
      <c r="E37" s="262"/>
      <c r="F37" s="262"/>
      <c r="G37" s="262"/>
      <c r="H37" s="262"/>
      <c r="I37" s="262">
        <f aca="true" t="shared" si="0" ref="I37:I72">SUM(F37:H37)</f>
        <v>0</v>
      </c>
      <c r="J37" s="262"/>
      <c r="K37" s="262"/>
      <c r="L37" s="262"/>
      <c r="M37" s="262"/>
      <c r="N37" s="262"/>
      <c r="O37" s="71"/>
    </row>
    <row r="38" spans="1:15" s="72" customFormat="1" ht="15.75">
      <c r="A38" s="70">
        <v>28</v>
      </c>
      <c r="B38" s="281" t="s">
        <v>62</v>
      </c>
      <c r="C38" s="262"/>
      <c r="D38" s="262"/>
      <c r="E38" s="262"/>
      <c r="F38" s="262"/>
      <c r="G38" s="262"/>
      <c r="H38" s="262"/>
      <c r="I38" s="262">
        <f t="shared" si="0"/>
        <v>0</v>
      </c>
      <c r="J38" s="262"/>
      <c r="K38" s="262"/>
      <c r="L38" s="262"/>
      <c r="M38" s="262"/>
      <c r="N38" s="262"/>
      <c r="O38" s="71"/>
    </row>
    <row r="39" spans="1:15" s="72" customFormat="1" ht="15.75">
      <c r="A39" s="70">
        <v>29</v>
      </c>
      <c r="B39" s="281" t="s">
        <v>136</v>
      </c>
      <c r="C39" s="262"/>
      <c r="D39" s="262"/>
      <c r="E39" s="262"/>
      <c r="F39" s="262"/>
      <c r="G39" s="262"/>
      <c r="H39" s="262"/>
      <c r="I39" s="262">
        <f t="shared" si="0"/>
        <v>0</v>
      </c>
      <c r="J39" s="262"/>
      <c r="K39" s="262"/>
      <c r="L39" s="262"/>
      <c r="M39" s="262"/>
      <c r="N39" s="262"/>
      <c r="O39" s="71"/>
    </row>
    <row r="40" spans="1:15" s="90" customFormat="1" ht="15.75">
      <c r="A40" s="70">
        <v>30</v>
      </c>
      <c r="B40" s="281" t="s">
        <v>64</v>
      </c>
      <c r="C40" s="262"/>
      <c r="D40" s="262"/>
      <c r="E40" s="262"/>
      <c r="F40" s="262"/>
      <c r="G40" s="262"/>
      <c r="H40" s="262"/>
      <c r="I40" s="262">
        <f t="shared" si="0"/>
        <v>0</v>
      </c>
      <c r="J40" s="262"/>
      <c r="K40" s="262"/>
      <c r="L40" s="262"/>
      <c r="M40" s="262"/>
      <c r="N40" s="262"/>
      <c r="O40" s="89"/>
    </row>
    <row r="41" spans="1:15" s="74" customFormat="1" ht="15.75">
      <c r="A41" s="101">
        <v>31</v>
      </c>
      <c r="B41" s="282" t="s">
        <v>137</v>
      </c>
      <c r="C41" s="262"/>
      <c r="D41" s="262"/>
      <c r="E41" s="262"/>
      <c r="F41" s="262"/>
      <c r="G41" s="262"/>
      <c r="H41" s="262"/>
      <c r="I41" s="262">
        <f t="shared" si="0"/>
        <v>0</v>
      </c>
      <c r="J41" s="262"/>
      <c r="K41" s="262"/>
      <c r="L41" s="262"/>
      <c r="M41" s="262"/>
      <c r="N41" s="262"/>
      <c r="O41" s="71"/>
    </row>
    <row r="42" spans="1:15" s="90" customFormat="1" ht="15.75">
      <c r="A42" s="70">
        <v>32</v>
      </c>
      <c r="B42" s="281" t="s">
        <v>138</v>
      </c>
      <c r="C42" s="262">
        <v>14117</v>
      </c>
      <c r="D42" s="262">
        <v>66995</v>
      </c>
      <c r="E42" s="262">
        <v>5790</v>
      </c>
      <c r="F42" s="262">
        <v>60</v>
      </c>
      <c r="G42" s="262">
        <v>172</v>
      </c>
      <c r="H42" s="262">
        <v>540</v>
      </c>
      <c r="I42" s="262">
        <f t="shared" si="0"/>
        <v>772</v>
      </c>
      <c r="J42" s="262">
        <v>956</v>
      </c>
      <c r="K42" s="262">
        <v>977</v>
      </c>
      <c r="L42" s="262">
        <v>4921</v>
      </c>
      <c r="M42" s="262">
        <v>1596</v>
      </c>
      <c r="N42" s="262">
        <v>1475</v>
      </c>
      <c r="O42" s="89"/>
    </row>
    <row r="43" spans="1:15" s="90" customFormat="1" ht="15.75">
      <c r="A43" s="70">
        <v>33</v>
      </c>
      <c r="B43" s="281" t="s">
        <v>67</v>
      </c>
      <c r="C43" s="230">
        <v>16778</v>
      </c>
      <c r="D43" s="230">
        <v>484523</v>
      </c>
      <c r="E43" s="230">
        <v>129590</v>
      </c>
      <c r="F43" s="237">
        <v>48</v>
      </c>
      <c r="G43" s="237">
        <v>363</v>
      </c>
      <c r="H43" s="234">
        <v>2061</v>
      </c>
      <c r="I43" s="262">
        <f t="shared" si="0"/>
        <v>2472</v>
      </c>
      <c r="J43" s="242">
        <v>920</v>
      </c>
      <c r="K43" s="230">
        <v>1007</v>
      </c>
      <c r="L43" s="230">
        <v>7139</v>
      </c>
      <c r="M43" s="230">
        <v>5157</v>
      </c>
      <c r="N43" s="230">
        <v>3694</v>
      </c>
      <c r="O43" s="89"/>
    </row>
    <row r="44" spans="1:15" s="90" customFormat="1" ht="15.75">
      <c r="A44" s="70">
        <v>34</v>
      </c>
      <c r="B44" s="281" t="s">
        <v>68</v>
      </c>
      <c r="C44" s="262"/>
      <c r="D44" s="262"/>
      <c r="E44" s="262"/>
      <c r="F44" s="262"/>
      <c r="G44" s="262"/>
      <c r="H44" s="262"/>
      <c r="I44" s="262">
        <f t="shared" si="0"/>
        <v>0</v>
      </c>
      <c r="J44" s="262"/>
      <c r="K44" s="262"/>
      <c r="L44" s="262"/>
      <c r="M44" s="262"/>
      <c r="N44" s="262"/>
      <c r="O44" s="89"/>
    </row>
    <row r="45" spans="1:15" s="90" customFormat="1" ht="15.75">
      <c r="A45" s="70">
        <v>35</v>
      </c>
      <c r="B45" s="281" t="s">
        <v>69</v>
      </c>
      <c r="C45" s="262">
        <v>794</v>
      </c>
      <c r="D45" s="262">
        <v>71543</v>
      </c>
      <c r="E45" s="262">
        <v>3650</v>
      </c>
      <c r="F45" s="262">
        <v>47</v>
      </c>
      <c r="G45" s="262">
        <v>236</v>
      </c>
      <c r="H45" s="262">
        <v>1127</v>
      </c>
      <c r="I45" s="262">
        <f t="shared" si="0"/>
        <v>1410</v>
      </c>
      <c r="J45" s="262">
        <v>1115</v>
      </c>
      <c r="K45" s="262">
        <v>1130</v>
      </c>
      <c r="L45" s="262">
        <v>5035</v>
      </c>
      <c r="M45" s="262">
        <v>7247</v>
      </c>
      <c r="N45" s="262">
        <v>6423</v>
      </c>
      <c r="O45" s="89"/>
    </row>
    <row r="46" spans="1:15" s="90" customFormat="1" ht="15.75">
      <c r="A46" s="70">
        <v>36</v>
      </c>
      <c r="B46" s="281" t="s">
        <v>70</v>
      </c>
      <c r="C46" s="262">
        <v>21375</v>
      </c>
      <c r="D46" s="262">
        <v>2402054</v>
      </c>
      <c r="E46" s="262">
        <v>35096</v>
      </c>
      <c r="F46" s="262">
        <v>73</v>
      </c>
      <c r="G46" s="262">
        <v>195</v>
      </c>
      <c r="H46" s="262">
        <v>2141</v>
      </c>
      <c r="I46" s="262">
        <f t="shared" si="0"/>
        <v>2409</v>
      </c>
      <c r="J46" s="262">
        <v>2322</v>
      </c>
      <c r="K46" s="262">
        <v>2328</v>
      </c>
      <c r="L46" s="262">
        <v>12224</v>
      </c>
      <c r="M46" s="262">
        <v>1042</v>
      </c>
      <c r="N46" s="262"/>
      <c r="O46" s="89"/>
    </row>
    <row r="47" spans="1:15" s="72" customFormat="1" ht="15.75">
      <c r="A47" s="70">
        <v>37</v>
      </c>
      <c r="B47" s="281" t="s">
        <v>71</v>
      </c>
      <c r="C47" s="212">
        <v>7676</v>
      </c>
      <c r="D47" s="212">
        <v>505211</v>
      </c>
      <c r="E47" s="212">
        <v>9800</v>
      </c>
      <c r="F47" s="212">
        <v>144</v>
      </c>
      <c r="G47" s="212">
        <v>212</v>
      </c>
      <c r="H47" s="212">
        <v>1329</v>
      </c>
      <c r="I47" s="262">
        <f t="shared" si="0"/>
        <v>1685</v>
      </c>
      <c r="J47" s="212">
        <v>2146</v>
      </c>
      <c r="K47" s="212">
        <v>2137</v>
      </c>
      <c r="L47" s="212">
        <v>9027</v>
      </c>
      <c r="M47" s="212">
        <v>2024</v>
      </c>
      <c r="N47" s="212">
        <v>1926</v>
      </c>
      <c r="O47" s="71"/>
    </row>
    <row r="48" spans="1:15" ht="15.75">
      <c r="A48" s="70">
        <v>38</v>
      </c>
      <c r="B48" s="281" t="s">
        <v>72</v>
      </c>
      <c r="C48" s="262"/>
      <c r="D48" s="262"/>
      <c r="E48" s="262"/>
      <c r="F48" s="262"/>
      <c r="G48" s="262"/>
      <c r="H48" s="262"/>
      <c r="I48" s="262">
        <f t="shared" si="0"/>
        <v>0</v>
      </c>
      <c r="J48" s="262"/>
      <c r="K48" s="262"/>
      <c r="L48" s="262"/>
      <c r="M48" s="262"/>
      <c r="N48" s="262"/>
      <c r="O48" s="71"/>
    </row>
    <row r="49" spans="1:15" s="72" customFormat="1" ht="15.75">
      <c r="A49" s="70">
        <v>39</v>
      </c>
      <c r="B49" s="281" t="s">
        <v>73</v>
      </c>
      <c r="C49" s="212">
        <v>16516</v>
      </c>
      <c r="D49" s="212">
        <v>458071</v>
      </c>
      <c r="E49" s="212">
        <v>193000</v>
      </c>
      <c r="F49" s="212">
        <v>82</v>
      </c>
      <c r="G49" s="212">
        <v>381</v>
      </c>
      <c r="H49" s="212">
        <v>2118</v>
      </c>
      <c r="I49" s="262">
        <f t="shared" si="0"/>
        <v>2581</v>
      </c>
      <c r="J49" s="212">
        <v>1015</v>
      </c>
      <c r="K49" s="212">
        <v>1068</v>
      </c>
      <c r="L49" s="212">
        <v>6708</v>
      </c>
      <c r="M49" s="212">
        <v>3231</v>
      </c>
      <c r="N49" s="212">
        <v>2302</v>
      </c>
      <c r="O49" s="71"/>
    </row>
    <row r="50" spans="1:15" s="90" customFormat="1" ht="15.75">
      <c r="A50" s="70">
        <v>40</v>
      </c>
      <c r="B50" s="281" t="s">
        <v>74</v>
      </c>
      <c r="C50" s="262">
        <v>3241</v>
      </c>
      <c r="D50" s="262">
        <v>38732</v>
      </c>
      <c r="E50" s="262">
        <v>70085</v>
      </c>
      <c r="F50" s="262">
        <v>45</v>
      </c>
      <c r="G50" s="262">
        <v>30</v>
      </c>
      <c r="H50" s="262">
        <v>2000</v>
      </c>
      <c r="I50" s="262">
        <f t="shared" si="0"/>
        <v>2075</v>
      </c>
      <c r="J50" s="262">
        <v>32823</v>
      </c>
      <c r="K50" s="262">
        <v>3583</v>
      </c>
      <c r="L50" s="262">
        <v>20697</v>
      </c>
      <c r="M50" s="262">
        <v>2426</v>
      </c>
      <c r="N50" s="262">
        <v>24125</v>
      </c>
      <c r="O50" s="89"/>
    </row>
    <row r="51" spans="1:15" ht="15.75">
      <c r="A51" s="70">
        <v>41</v>
      </c>
      <c r="B51" s="281" t="s">
        <v>75</v>
      </c>
      <c r="C51" s="262">
        <v>428</v>
      </c>
      <c r="D51" s="262">
        <v>4950</v>
      </c>
      <c r="E51" s="262">
        <v>5000</v>
      </c>
      <c r="F51" s="262">
        <v>107</v>
      </c>
      <c r="G51" s="262">
        <v>362</v>
      </c>
      <c r="H51" s="262">
        <v>2784</v>
      </c>
      <c r="I51" s="262">
        <f t="shared" si="0"/>
        <v>3253</v>
      </c>
      <c r="J51" s="262">
        <v>5401</v>
      </c>
      <c r="K51" s="262">
        <v>5610</v>
      </c>
      <c r="L51" s="262">
        <v>36975</v>
      </c>
      <c r="M51" s="262">
        <v>10430</v>
      </c>
      <c r="N51" s="262">
        <v>9842</v>
      </c>
      <c r="O51" s="71"/>
    </row>
    <row r="52" spans="1:15" s="90" customFormat="1" ht="15.75">
      <c r="A52" s="70">
        <v>42</v>
      </c>
      <c r="B52" s="281" t="s">
        <v>76</v>
      </c>
      <c r="C52" s="262"/>
      <c r="D52" s="262"/>
      <c r="E52" s="262"/>
      <c r="F52" s="262"/>
      <c r="G52" s="262"/>
      <c r="H52" s="262"/>
      <c r="I52" s="262">
        <f t="shared" si="0"/>
        <v>0</v>
      </c>
      <c r="J52" s="262"/>
      <c r="K52" s="262"/>
      <c r="L52" s="262"/>
      <c r="M52" s="262"/>
      <c r="N52" s="262"/>
      <c r="O52" s="89"/>
    </row>
    <row r="53" spans="1:15" s="90" customFormat="1" ht="15.75">
      <c r="A53" s="70">
        <v>43</v>
      </c>
      <c r="B53" s="281" t="s">
        <v>77</v>
      </c>
      <c r="C53" s="292">
        <v>1304</v>
      </c>
      <c r="D53" s="292">
        <v>140247</v>
      </c>
      <c r="E53" s="292">
        <v>70200</v>
      </c>
      <c r="F53" s="292">
        <v>84</v>
      </c>
      <c r="G53" s="292">
        <v>72</v>
      </c>
      <c r="H53" s="292">
        <v>592</v>
      </c>
      <c r="I53" s="292">
        <f>F53+G53+H53</f>
        <v>748</v>
      </c>
      <c r="J53" s="292">
        <v>375</v>
      </c>
      <c r="K53" s="292">
        <v>375</v>
      </c>
      <c r="L53" s="292">
        <v>2524</v>
      </c>
      <c r="M53" s="292">
        <v>1427</v>
      </c>
      <c r="N53" s="292">
        <v>1088</v>
      </c>
      <c r="O53" s="252"/>
    </row>
    <row r="54" spans="1:15" s="72" customFormat="1" ht="15.75">
      <c r="A54" s="70">
        <v>44</v>
      </c>
      <c r="B54" s="281" t="s">
        <v>78</v>
      </c>
      <c r="C54" s="568" t="s">
        <v>358</v>
      </c>
      <c r="D54" s="568" t="s">
        <v>359</v>
      </c>
      <c r="E54" s="568" t="s">
        <v>360</v>
      </c>
      <c r="F54" s="568" t="s">
        <v>361</v>
      </c>
      <c r="G54" s="568" t="s">
        <v>362</v>
      </c>
      <c r="H54" s="568" t="s">
        <v>363</v>
      </c>
      <c r="I54" s="568" t="s">
        <v>364</v>
      </c>
      <c r="J54" s="568" t="s">
        <v>365</v>
      </c>
      <c r="K54" s="568" t="s">
        <v>366</v>
      </c>
      <c r="L54" s="568" t="s">
        <v>367</v>
      </c>
      <c r="M54" s="568" t="s">
        <v>368</v>
      </c>
      <c r="N54" s="568" t="s">
        <v>369</v>
      </c>
      <c r="O54" s="71"/>
    </row>
    <row r="55" spans="1:15" s="72" customFormat="1" ht="15.75">
      <c r="A55" s="70">
        <v>45</v>
      </c>
      <c r="B55" s="281" t="s">
        <v>79</v>
      </c>
      <c r="C55" s="295"/>
      <c r="D55" s="295"/>
      <c r="E55" s="295"/>
      <c r="F55" s="295"/>
      <c r="G55" s="295"/>
      <c r="H55" s="295"/>
      <c r="I55" s="295">
        <f t="shared" si="0"/>
        <v>0</v>
      </c>
      <c r="J55" s="295"/>
      <c r="K55" s="295"/>
      <c r="L55" s="295"/>
      <c r="M55" s="295"/>
      <c r="N55" s="295"/>
      <c r="O55" s="71"/>
    </row>
    <row r="56" spans="1:15" s="90" customFormat="1" ht="15.75">
      <c r="A56" s="70">
        <v>46</v>
      </c>
      <c r="B56" s="281" t="s">
        <v>80</v>
      </c>
      <c r="C56" s="295"/>
      <c r="D56" s="295"/>
      <c r="E56" s="295"/>
      <c r="F56" s="295"/>
      <c r="G56" s="295"/>
      <c r="H56" s="295"/>
      <c r="I56" s="295">
        <f t="shared" si="0"/>
        <v>0</v>
      </c>
      <c r="J56" s="295"/>
      <c r="K56" s="295"/>
      <c r="L56" s="295"/>
      <c r="M56" s="295"/>
      <c r="N56" s="295"/>
      <c r="O56" s="89"/>
    </row>
    <row r="57" spans="1:15" s="90" customFormat="1" ht="15.75">
      <c r="A57" s="70">
        <v>47</v>
      </c>
      <c r="B57" s="281" t="s">
        <v>81</v>
      </c>
      <c r="C57" s="295"/>
      <c r="D57" s="295"/>
      <c r="E57" s="295"/>
      <c r="F57" s="295"/>
      <c r="G57" s="295"/>
      <c r="H57" s="295"/>
      <c r="I57" s="295">
        <f t="shared" si="0"/>
        <v>0</v>
      </c>
      <c r="J57" s="295"/>
      <c r="K57" s="295"/>
      <c r="L57" s="295"/>
      <c r="M57" s="295"/>
      <c r="N57" s="295"/>
      <c r="O57" s="89"/>
    </row>
    <row r="58" spans="1:14" s="71" customFormat="1" ht="15.75">
      <c r="A58" s="101">
        <v>48</v>
      </c>
      <c r="B58" s="283" t="s">
        <v>82</v>
      </c>
      <c r="C58" s="262"/>
      <c r="D58" s="262"/>
      <c r="E58" s="262"/>
      <c r="F58" s="262"/>
      <c r="G58" s="262"/>
      <c r="H58" s="262"/>
      <c r="I58" s="262">
        <f t="shared" si="0"/>
        <v>0</v>
      </c>
      <c r="J58" s="262"/>
      <c r="K58" s="262"/>
      <c r="L58" s="262"/>
      <c r="M58" s="262"/>
      <c r="N58" s="262"/>
    </row>
    <row r="59" spans="1:15" s="90" customFormat="1" ht="15.75">
      <c r="A59" s="70">
        <v>49</v>
      </c>
      <c r="B59" s="281" t="s">
        <v>83</v>
      </c>
      <c r="C59" s="262"/>
      <c r="D59" s="262"/>
      <c r="E59" s="262"/>
      <c r="F59" s="262"/>
      <c r="G59" s="262"/>
      <c r="H59" s="262"/>
      <c r="I59" s="262">
        <f t="shared" si="0"/>
        <v>0</v>
      </c>
      <c r="J59" s="262"/>
      <c r="K59" s="262"/>
      <c r="L59" s="262"/>
      <c r="M59" s="262"/>
      <c r="N59" s="262"/>
      <c r="O59" s="89"/>
    </row>
    <row r="60" spans="1:15" s="90" customFormat="1" ht="15.75">
      <c r="A60" s="70">
        <v>50</v>
      </c>
      <c r="B60" s="281" t="s">
        <v>84</v>
      </c>
      <c r="C60" s="262"/>
      <c r="D60" s="262"/>
      <c r="E60" s="262"/>
      <c r="F60" s="262"/>
      <c r="G60" s="262"/>
      <c r="H60" s="262"/>
      <c r="I60" s="262">
        <f t="shared" si="0"/>
        <v>0</v>
      </c>
      <c r="J60" s="262"/>
      <c r="K60" s="262"/>
      <c r="L60" s="262"/>
      <c r="M60" s="262"/>
      <c r="N60" s="262"/>
      <c r="O60" s="89"/>
    </row>
    <row r="61" spans="1:15" s="90" customFormat="1" ht="15.75">
      <c r="A61" s="70">
        <v>51</v>
      </c>
      <c r="B61" s="281" t="s">
        <v>85</v>
      </c>
      <c r="C61" s="262"/>
      <c r="D61" s="262"/>
      <c r="E61" s="262"/>
      <c r="F61" s="262"/>
      <c r="G61" s="262"/>
      <c r="H61" s="262"/>
      <c r="I61" s="262">
        <f t="shared" si="0"/>
        <v>0</v>
      </c>
      <c r="J61" s="262"/>
      <c r="K61" s="262"/>
      <c r="L61" s="262"/>
      <c r="M61" s="262"/>
      <c r="N61" s="262"/>
      <c r="O61" s="89"/>
    </row>
    <row r="62" spans="1:15" s="72" customFormat="1" ht="15.75">
      <c r="A62" s="70">
        <v>52</v>
      </c>
      <c r="B62" s="281" t="s">
        <v>86</v>
      </c>
      <c r="C62" s="234">
        <v>3157</v>
      </c>
      <c r="D62" s="234">
        <v>1098213</v>
      </c>
      <c r="E62" s="234">
        <v>48601</v>
      </c>
      <c r="F62" s="234">
        <v>81</v>
      </c>
      <c r="G62" s="234">
        <v>317</v>
      </c>
      <c r="H62" s="234">
        <v>1081</v>
      </c>
      <c r="I62" s="262">
        <f t="shared" si="0"/>
        <v>1479</v>
      </c>
      <c r="J62" s="234">
        <v>3137</v>
      </c>
      <c r="K62" s="234">
        <v>3137</v>
      </c>
      <c r="L62" s="234">
        <v>17030</v>
      </c>
      <c r="M62" s="234">
        <v>1142</v>
      </c>
      <c r="N62" s="234">
        <v>1006</v>
      </c>
      <c r="O62" s="71"/>
    </row>
    <row r="63" spans="1:15" s="90" customFormat="1" ht="15.75">
      <c r="A63" s="70">
        <v>53</v>
      </c>
      <c r="B63" s="281" t="s">
        <v>87</v>
      </c>
      <c r="C63" s="271">
        <v>28002</v>
      </c>
      <c r="D63" s="271">
        <v>1436594</v>
      </c>
      <c r="E63" s="271">
        <v>69070</v>
      </c>
      <c r="F63" s="271"/>
      <c r="G63" s="272">
        <v>19</v>
      </c>
      <c r="H63" s="272">
        <v>141</v>
      </c>
      <c r="I63" s="262">
        <f t="shared" si="0"/>
        <v>160</v>
      </c>
      <c r="J63" s="273">
        <v>928</v>
      </c>
      <c r="K63" s="271">
        <v>272</v>
      </c>
      <c r="L63" s="274">
        <v>1554</v>
      </c>
      <c r="M63" s="271">
        <v>3417</v>
      </c>
      <c r="N63" s="271">
        <v>1788</v>
      </c>
      <c r="O63" s="89"/>
    </row>
    <row r="64" spans="1:15" s="90" customFormat="1" ht="15.75">
      <c r="A64" s="70">
        <v>54</v>
      </c>
      <c r="B64" s="281" t="s">
        <v>88</v>
      </c>
      <c r="C64" s="262">
        <v>11478</v>
      </c>
      <c r="D64" s="262">
        <v>464467</v>
      </c>
      <c r="E64" s="262">
        <v>93570</v>
      </c>
      <c r="F64" s="262">
        <v>27</v>
      </c>
      <c r="G64" s="262">
        <v>129</v>
      </c>
      <c r="H64" s="262">
        <v>482</v>
      </c>
      <c r="I64" s="262">
        <v>638</v>
      </c>
      <c r="J64" s="262">
        <v>2040</v>
      </c>
      <c r="K64" s="262">
        <v>2129</v>
      </c>
      <c r="L64" s="262">
        <v>15860</v>
      </c>
      <c r="M64" s="262">
        <v>5617</v>
      </c>
      <c r="N64" s="262">
        <v>4805</v>
      </c>
      <c r="O64" s="89"/>
    </row>
    <row r="65" spans="1:15" s="90" customFormat="1" ht="15.75">
      <c r="A65" s="70">
        <v>55</v>
      </c>
      <c r="B65" s="281" t="s">
        <v>89</v>
      </c>
      <c r="C65" s="262"/>
      <c r="D65" s="262"/>
      <c r="E65" s="262"/>
      <c r="F65" s="262"/>
      <c r="G65" s="262"/>
      <c r="H65" s="262"/>
      <c r="I65" s="262">
        <f t="shared" si="0"/>
        <v>0</v>
      </c>
      <c r="J65" s="262"/>
      <c r="K65" s="262"/>
      <c r="L65" s="262"/>
      <c r="M65" s="262"/>
      <c r="N65" s="262"/>
      <c r="O65" s="89"/>
    </row>
    <row r="66" spans="1:15" s="90" customFormat="1" ht="15.75">
      <c r="A66" s="70">
        <v>56</v>
      </c>
      <c r="B66" s="281" t="s">
        <v>90</v>
      </c>
      <c r="C66" s="262">
        <v>1415</v>
      </c>
      <c r="D66" s="262">
        <v>99129</v>
      </c>
      <c r="E66" s="262">
        <v>70328</v>
      </c>
      <c r="F66" s="262">
        <v>49</v>
      </c>
      <c r="G66" s="262">
        <v>191</v>
      </c>
      <c r="H66" s="262">
        <v>741</v>
      </c>
      <c r="I66" s="262">
        <f t="shared" si="0"/>
        <v>981</v>
      </c>
      <c r="J66" s="262">
        <v>1363</v>
      </c>
      <c r="K66" s="262">
        <v>1903</v>
      </c>
      <c r="L66" s="262">
        <v>7850</v>
      </c>
      <c r="M66" s="262">
        <v>1246</v>
      </c>
      <c r="N66" s="262">
        <v>1084</v>
      </c>
      <c r="O66" s="89"/>
    </row>
    <row r="67" spans="1:15" s="90" customFormat="1" ht="15.75">
      <c r="A67" s="70">
        <v>57</v>
      </c>
      <c r="B67" s="281" t="s">
        <v>139</v>
      </c>
      <c r="C67" s="189">
        <v>28037</v>
      </c>
      <c r="D67" s="189">
        <v>954980</v>
      </c>
      <c r="E67" s="189">
        <v>249210</v>
      </c>
      <c r="F67" s="189">
        <v>26</v>
      </c>
      <c r="G67" s="189">
        <v>320</v>
      </c>
      <c r="H67" s="189">
        <v>3753</v>
      </c>
      <c r="I67" s="189">
        <v>4073</v>
      </c>
      <c r="J67" s="189">
        <v>5600</v>
      </c>
      <c r="K67" s="189">
        <v>5996</v>
      </c>
      <c r="L67" s="189">
        <v>31680</v>
      </c>
      <c r="M67" s="189">
        <v>6757</v>
      </c>
      <c r="N67" s="189">
        <v>5626</v>
      </c>
      <c r="O67" s="89"/>
    </row>
    <row r="68" spans="1:15" s="90" customFormat="1" ht="15.75">
      <c r="A68" s="70">
        <v>58</v>
      </c>
      <c r="B68" s="281" t="s">
        <v>92</v>
      </c>
      <c r="C68" s="262">
        <v>20911</v>
      </c>
      <c r="D68" s="262">
        <v>744848</v>
      </c>
      <c r="E68" s="262">
        <v>93450</v>
      </c>
      <c r="F68" s="262">
        <v>74</v>
      </c>
      <c r="G68" s="262">
        <v>297</v>
      </c>
      <c r="H68" s="262">
        <v>2022</v>
      </c>
      <c r="I68" s="262">
        <f t="shared" si="0"/>
        <v>2393</v>
      </c>
      <c r="J68" s="262">
        <v>1009</v>
      </c>
      <c r="K68" s="262">
        <v>1056</v>
      </c>
      <c r="L68" s="262">
        <v>6499</v>
      </c>
      <c r="M68" s="262">
        <v>2729</v>
      </c>
      <c r="N68" s="262">
        <v>1739</v>
      </c>
      <c r="O68" s="89"/>
    </row>
    <row r="69" spans="1:15" s="90" customFormat="1" ht="15.75">
      <c r="A69" s="102">
        <v>59</v>
      </c>
      <c r="B69" s="284" t="s">
        <v>140</v>
      </c>
      <c r="C69" s="275"/>
      <c r="D69" s="275"/>
      <c r="E69" s="276"/>
      <c r="F69" s="275"/>
      <c r="G69" s="275"/>
      <c r="H69" s="275"/>
      <c r="I69" s="262">
        <f t="shared" si="0"/>
        <v>0</v>
      </c>
      <c r="J69" s="275"/>
      <c r="K69" s="275"/>
      <c r="L69" s="275"/>
      <c r="M69" s="275"/>
      <c r="N69" s="275"/>
      <c r="O69" s="89"/>
    </row>
    <row r="70" spans="1:15" s="90" customFormat="1" ht="15.75">
      <c r="A70" s="70">
        <v>60</v>
      </c>
      <c r="B70" s="281" t="s">
        <v>94</v>
      </c>
      <c r="C70" s="277">
        <v>4.454</v>
      </c>
      <c r="D70" s="277">
        <v>361.641</v>
      </c>
      <c r="E70" s="277">
        <v>222.143</v>
      </c>
      <c r="F70" s="278">
        <v>95</v>
      </c>
      <c r="G70" s="278">
        <v>203</v>
      </c>
      <c r="H70" s="279">
        <v>2.42</v>
      </c>
      <c r="I70" s="279">
        <v>2.718</v>
      </c>
      <c r="J70" s="277">
        <v>2.065</v>
      </c>
      <c r="K70" s="277">
        <v>2.068</v>
      </c>
      <c r="L70" s="280">
        <v>12.552</v>
      </c>
      <c r="M70" s="280">
        <v>1.673</v>
      </c>
      <c r="N70" s="280">
        <v>1.003</v>
      </c>
      <c r="O70" s="89"/>
    </row>
    <row r="71" spans="1:15" s="291" customFormat="1" ht="31.5" customHeight="1">
      <c r="A71" s="288">
        <v>61</v>
      </c>
      <c r="B71" s="289" t="s">
        <v>95</v>
      </c>
      <c r="C71" s="292">
        <v>5833</v>
      </c>
      <c r="D71" s="292">
        <v>174245</v>
      </c>
      <c r="E71" s="293" t="s">
        <v>248</v>
      </c>
      <c r="F71" s="294">
        <v>70</v>
      </c>
      <c r="G71" s="294">
        <v>164</v>
      </c>
      <c r="H71" s="292">
        <v>1050</v>
      </c>
      <c r="I71" s="295">
        <f t="shared" si="0"/>
        <v>1284</v>
      </c>
      <c r="J71" s="294">
        <v>846</v>
      </c>
      <c r="K71" s="294">
        <v>846</v>
      </c>
      <c r="L71" s="292">
        <v>6485</v>
      </c>
      <c r="M71" s="292">
        <v>3436</v>
      </c>
      <c r="N71" s="292">
        <v>2069</v>
      </c>
      <c r="O71" s="290"/>
    </row>
    <row r="72" spans="1:15" s="90" customFormat="1" ht="15.75">
      <c r="A72" s="70">
        <v>62</v>
      </c>
      <c r="B72" s="281" t="s">
        <v>96</v>
      </c>
      <c r="C72" s="262"/>
      <c r="D72" s="262"/>
      <c r="E72" s="262"/>
      <c r="F72" s="262"/>
      <c r="G72" s="262"/>
      <c r="H72" s="262"/>
      <c r="I72" s="262">
        <f t="shared" si="0"/>
        <v>0</v>
      </c>
      <c r="J72" s="262"/>
      <c r="K72" s="262"/>
      <c r="L72" s="262"/>
      <c r="M72" s="262"/>
      <c r="N72" s="262"/>
      <c r="O72" s="89"/>
    </row>
    <row r="73" spans="1:15" s="72" customFormat="1" ht="15.75">
      <c r="A73" s="70">
        <v>63</v>
      </c>
      <c r="B73" s="281" t="s">
        <v>97</v>
      </c>
      <c r="C73" s="262">
        <v>2134</v>
      </c>
      <c r="D73" s="262">
        <v>151563</v>
      </c>
      <c r="E73" s="262">
        <v>10792</v>
      </c>
      <c r="F73" s="262">
        <v>56</v>
      </c>
      <c r="G73" s="262">
        <v>239</v>
      </c>
      <c r="H73" s="262">
        <v>1600</v>
      </c>
      <c r="I73" s="262">
        <v>1895</v>
      </c>
      <c r="J73" s="262">
        <v>0</v>
      </c>
      <c r="K73" s="262">
        <v>2259</v>
      </c>
      <c r="L73" s="262">
        <v>10726</v>
      </c>
      <c r="M73" s="262">
        <v>1183</v>
      </c>
      <c r="N73" s="262">
        <v>979</v>
      </c>
      <c r="O73" s="71"/>
    </row>
    <row r="74" spans="1:15" ht="16.5" thickBot="1">
      <c r="A74" s="78"/>
      <c r="B74" s="251" t="s">
        <v>141</v>
      </c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71"/>
    </row>
    <row r="75" spans="7:12" ht="12.75">
      <c r="G75" s="79"/>
      <c r="H75" s="79"/>
      <c r="I75" s="79"/>
      <c r="J75" s="80"/>
      <c r="K75" s="73"/>
      <c r="L75" s="31"/>
    </row>
    <row r="76" spans="1:12" ht="12.75">
      <c r="A76" s="30"/>
      <c r="B76" s="31"/>
      <c r="C76" s="31"/>
      <c r="D76" s="31"/>
      <c r="E76" s="31"/>
      <c r="F76" s="31"/>
      <c r="G76" s="31"/>
      <c r="H76" s="81"/>
      <c r="I76" s="81"/>
      <c r="J76" s="31"/>
      <c r="K76" s="31"/>
      <c r="L76" s="82"/>
    </row>
    <row r="77" spans="1:12" ht="19.5">
      <c r="A77" s="107" t="s">
        <v>99</v>
      </c>
      <c r="B77" s="108"/>
      <c r="C77" s="109"/>
      <c r="D77" s="109"/>
      <c r="E77" s="109"/>
      <c r="F77" s="109"/>
      <c r="G77" s="109"/>
      <c r="H77" s="113"/>
      <c r="I77" s="113"/>
      <c r="J77" s="108"/>
      <c r="K77" s="31"/>
      <c r="L77" s="82"/>
    </row>
    <row r="78" spans="1:12" ht="18.75">
      <c r="A78" s="461" t="s">
        <v>100</v>
      </c>
      <c r="B78" s="461"/>
      <c r="C78" s="461"/>
      <c r="D78" s="461"/>
      <c r="E78" s="461"/>
      <c r="F78" s="461"/>
      <c r="G78" s="461"/>
      <c r="H78" s="461"/>
      <c r="I78" s="461"/>
      <c r="J78" s="461"/>
      <c r="K78" s="31"/>
      <c r="L78" s="82"/>
    </row>
    <row r="79" spans="1:12" ht="18.75">
      <c r="A79" s="461" t="s">
        <v>101</v>
      </c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73"/>
    </row>
    <row r="80" spans="2:12" ht="12.75">
      <c r="B80" s="83"/>
      <c r="G80" s="79"/>
      <c r="H80" s="79"/>
      <c r="I80" s="79"/>
      <c r="J80" s="84"/>
      <c r="K80" s="73"/>
      <c r="L80" s="73"/>
    </row>
    <row r="81" spans="1:12" ht="12.75">
      <c r="A81" s="85"/>
      <c r="B81" s="86"/>
      <c r="C81" s="85"/>
      <c r="D81" s="85"/>
      <c r="E81" s="85"/>
      <c r="F81" s="85"/>
      <c r="G81" s="85"/>
      <c r="H81" s="87"/>
      <c r="I81" s="87"/>
      <c r="J81" s="88"/>
      <c r="K81" s="82"/>
      <c r="L81" s="73"/>
    </row>
    <row r="82" spans="7:12" ht="12.75">
      <c r="G82" s="63"/>
      <c r="H82" s="79"/>
      <c r="I82" s="79"/>
      <c r="J82" s="86"/>
      <c r="K82" s="73"/>
      <c r="L82" s="73"/>
    </row>
    <row r="83" spans="3:12" ht="12.75">
      <c r="C83" s="92"/>
      <c r="G83" s="79"/>
      <c r="H83" s="79"/>
      <c r="I83" s="79"/>
      <c r="J83" s="80"/>
      <c r="K83" s="73"/>
      <c r="L83" s="73"/>
    </row>
  </sheetData>
  <sheetProtection/>
  <mergeCells count="22">
    <mergeCell ref="A1:C1"/>
    <mergeCell ref="A2:N2"/>
    <mergeCell ref="A4:N4"/>
    <mergeCell ref="A6:A10"/>
    <mergeCell ref="B6:B10"/>
    <mergeCell ref="C6:I6"/>
    <mergeCell ref="J6:N6"/>
    <mergeCell ref="M7:M9"/>
    <mergeCell ref="A3:N3"/>
    <mergeCell ref="N7:N9"/>
    <mergeCell ref="L7:L9"/>
    <mergeCell ref="F8:G8"/>
    <mergeCell ref="I8:I9"/>
    <mergeCell ref="K7:K9"/>
    <mergeCell ref="F7:I7"/>
    <mergeCell ref="J7:J9"/>
    <mergeCell ref="E7:E9"/>
    <mergeCell ref="H8:H9"/>
    <mergeCell ref="A78:J78"/>
    <mergeCell ref="A79:K7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7"/>
  <sheetViews>
    <sheetView view="pageLayout" workbookViewId="0" topLeftCell="A1">
      <selection activeCell="J52" sqref="J52"/>
    </sheetView>
  </sheetViews>
  <sheetFormatPr defaultColWidth="9.140625" defaultRowHeight="12.75"/>
  <cols>
    <col min="1" max="1" width="3.8515625" style="0" customWidth="1"/>
    <col min="2" max="2" width="12.57421875" style="0" customWidth="1"/>
    <col min="3" max="3" width="9.7109375" style="0" customWidth="1"/>
    <col min="4" max="4" width="11.57421875" style="0" customWidth="1"/>
    <col min="5" max="5" width="9.421875" style="0" customWidth="1"/>
    <col min="6" max="6" width="8.140625" style="0" customWidth="1"/>
    <col min="7" max="7" width="5.7109375" style="0" customWidth="1"/>
    <col min="8" max="8" width="8.28125" style="0" customWidth="1"/>
    <col min="10" max="10" width="9.00390625" style="0" customWidth="1"/>
    <col min="11" max="11" width="7.8515625" style="0" customWidth="1"/>
    <col min="12" max="12" width="9.7109375" style="0" customWidth="1"/>
    <col min="13" max="13" width="10.28125" style="0" customWidth="1"/>
  </cols>
  <sheetData>
    <row r="1" spans="1:13" ht="45.75" customHeight="1">
      <c r="A1" s="476" t="s">
        <v>166</v>
      </c>
      <c r="B1" s="476"/>
      <c r="C1" s="476"/>
      <c r="D1" s="476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477" t="s">
        <v>153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20.25" customHeight="1">
      <c r="A3" s="477" t="s">
        <v>183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</row>
    <row r="4" spans="1:22" ht="33.75" customHeight="1">
      <c r="A4" s="495" t="s">
        <v>334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119"/>
      <c r="O4" s="119"/>
      <c r="P4" s="119"/>
      <c r="Q4" s="119"/>
      <c r="R4" s="119"/>
      <c r="S4" s="119"/>
      <c r="T4" s="119"/>
      <c r="U4" s="119"/>
      <c r="V4" s="119"/>
    </row>
    <row r="5" spans="1:13" ht="15.75">
      <c r="A5" s="496" t="s">
        <v>1</v>
      </c>
      <c r="B5" s="499" t="s">
        <v>142</v>
      </c>
      <c r="C5" s="502" t="s">
        <v>154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</row>
    <row r="6" spans="1:13" ht="23.25" customHeight="1">
      <c r="A6" s="497"/>
      <c r="B6" s="500"/>
      <c r="C6" s="402" t="s">
        <v>155</v>
      </c>
      <c r="D6" s="402"/>
      <c r="E6" s="402"/>
      <c r="F6" s="402"/>
      <c r="G6" s="402"/>
      <c r="H6" s="402"/>
      <c r="I6" s="402"/>
      <c r="J6" s="402" t="s">
        <v>156</v>
      </c>
      <c r="K6" s="402"/>
      <c r="L6" s="402"/>
      <c r="M6" s="402" t="s">
        <v>157</v>
      </c>
    </row>
    <row r="7" spans="1:13" ht="21.75" customHeight="1">
      <c r="A7" s="497"/>
      <c r="B7" s="500"/>
      <c r="C7" s="402" t="s">
        <v>158</v>
      </c>
      <c r="D7" s="402"/>
      <c r="E7" s="402"/>
      <c r="F7" s="402" t="s">
        <v>159</v>
      </c>
      <c r="G7" s="402"/>
      <c r="H7" s="402"/>
      <c r="I7" s="493" t="s">
        <v>160</v>
      </c>
      <c r="J7" s="494" t="s">
        <v>158</v>
      </c>
      <c r="K7" s="494" t="s">
        <v>159</v>
      </c>
      <c r="L7" s="402" t="s">
        <v>14</v>
      </c>
      <c r="M7" s="402"/>
    </row>
    <row r="8" spans="1:13" ht="25.5" customHeight="1">
      <c r="A8" s="497"/>
      <c r="B8" s="500"/>
      <c r="C8" s="247" t="s">
        <v>161</v>
      </c>
      <c r="D8" s="247" t="s">
        <v>162</v>
      </c>
      <c r="E8" s="174" t="s">
        <v>14</v>
      </c>
      <c r="F8" s="247" t="s">
        <v>161</v>
      </c>
      <c r="G8" s="247" t="s">
        <v>162</v>
      </c>
      <c r="H8" s="174" t="s">
        <v>14</v>
      </c>
      <c r="I8" s="493"/>
      <c r="J8" s="494"/>
      <c r="K8" s="494"/>
      <c r="L8" s="402"/>
      <c r="M8" s="402"/>
    </row>
    <row r="9" spans="1:13" ht="28.5" customHeight="1">
      <c r="A9" s="498"/>
      <c r="B9" s="501"/>
      <c r="C9" s="174">
        <v>1</v>
      </c>
      <c r="D9" s="174">
        <v>2</v>
      </c>
      <c r="E9" s="174" t="s">
        <v>147</v>
      </c>
      <c r="F9" s="174">
        <v>4</v>
      </c>
      <c r="G9" s="174">
        <v>5</v>
      </c>
      <c r="H9" s="174" t="s">
        <v>163</v>
      </c>
      <c r="I9" s="312" t="s">
        <v>164</v>
      </c>
      <c r="J9" s="174">
        <v>8</v>
      </c>
      <c r="K9" s="174">
        <v>9</v>
      </c>
      <c r="L9" s="174" t="s">
        <v>165</v>
      </c>
      <c r="M9" s="174">
        <v>11</v>
      </c>
    </row>
    <row r="10" spans="1:13" ht="13.5" customHeight="1">
      <c r="A10" s="118">
        <v>1</v>
      </c>
      <c r="B10" s="123" t="s">
        <v>35</v>
      </c>
      <c r="C10" s="198">
        <v>21625</v>
      </c>
      <c r="D10" s="198">
        <v>19977</v>
      </c>
      <c r="E10" s="198">
        <f>D10+C10</f>
        <v>41602</v>
      </c>
      <c r="F10" s="198">
        <v>50</v>
      </c>
      <c r="G10" s="198">
        <v>29</v>
      </c>
      <c r="H10" s="198">
        <v>79</v>
      </c>
      <c r="I10" s="198">
        <f>H10+E10</f>
        <v>41681</v>
      </c>
      <c r="J10" s="198">
        <v>16809</v>
      </c>
      <c r="K10" s="198">
        <v>313</v>
      </c>
      <c r="L10" s="198">
        <f>K10+J10</f>
        <v>17122</v>
      </c>
      <c r="M10" s="198">
        <v>11389</v>
      </c>
    </row>
    <row r="11" spans="1:13" ht="13.5" customHeight="1">
      <c r="A11" s="118">
        <v>2</v>
      </c>
      <c r="B11" s="123" t="s">
        <v>36</v>
      </c>
      <c r="C11" s="298" t="s">
        <v>274</v>
      </c>
      <c r="D11" s="298" t="s">
        <v>275</v>
      </c>
      <c r="E11" s="201" t="s">
        <v>276</v>
      </c>
      <c r="F11" s="298" t="s">
        <v>277</v>
      </c>
      <c r="G11" s="298" t="s">
        <v>278</v>
      </c>
      <c r="H11" s="298" t="s">
        <v>279</v>
      </c>
      <c r="I11" s="298" t="s">
        <v>280</v>
      </c>
      <c r="J11" s="298" t="s">
        <v>281</v>
      </c>
      <c r="K11" s="298" t="s">
        <v>282</v>
      </c>
      <c r="L11" s="298" t="s">
        <v>283</v>
      </c>
      <c r="M11" s="298" t="s">
        <v>284</v>
      </c>
    </row>
    <row r="12" spans="1:13" ht="13.5" customHeight="1">
      <c r="A12" s="118">
        <v>3</v>
      </c>
      <c r="B12" s="124" t="s">
        <v>37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</row>
    <row r="13" spans="1:13" ht="13.5" customHeight="1">
      <c r="A13" s="118">
        <v>4</v>
      </c>
      <c r="B13" s="124" t="s">
        <v>38</v>
      </c>
      <c r="C13" s="300">
        <v>6267</v>
      </c>
      <c r="D13" s="300">
        <v>6216</v>
      </c>
      <c r="E13" s="193">
        <f>SUM(C13:D13)</f>
        <v>12483</v>
      </c>
      <c r="F13" s="300">
        <v>3</v>
      </c>
      <c r="G13" s="300">
        <v>0</v>
      </c>
      <c r="H13" s="300">
        <f>SUM(F13:G13)</f>
        <v>3</v>
      </c>
      <c r="I13" s="193">
        <f>E13+H13</f>
        <v>12486</v>
      </c>
      <c r="J13" s="300">
        <v>3555</v>
      </c>
      <c r="K13" s="300">
        <v>3</v>
      </c>
      <c r="L13" s="193">
        <f>J13+K13</f>
        <v>3558</v>
      </c>
      <c r="M13" s="193">
        <v>1564</v>
      </c>
    </row>
    <row r="14" spans="1:13" ht="13.5" customHeight="1">
      <c r="A14" s="118">
        <v>5</v>
      </c>
      <c r="B14" s="124" t="s">
        <v>39</v>
      </c>
      <c r="C14" s="411">
        <v>20591</v>
      </c>
      <c r="D14" s="411">
        <v>16201</v>
      </c>
      <c r="E14" s="411">
        <v>36792</v>
      </c>
      <c r="F14" s="411">
        <v>10</v>
      </c>
      <c r="G14" s="411">
        <v>5</v>
      </c>
      <c r="H14" s="411">
        <v>15</v>
      </c>
      <c r="I14" s="411">
        <v>36807</v>
      </c>
      <c r="J14" s="411">
        <v>11329</v>
      </c>
      <c r="K14" s="411">
        <v>121</v>
      </c>
      <c r="L14" s="411">
        <v>11450</v>
      </c>
      <c r="M14" s="411">
        <v>5610</v>
      </c>
    </row>
    <row r="15" spans="1:13" ht="13.5" customHeight="1">
      <c r="A15" s="118">
        <v>6</v>
      </c>
      <c r="B15" s="124" t="s">
        <v>40</v>
      </c>
      <c r="C15" s="299"/>
      <c r="D15" s="299"/>
      <c r="E15" s="299"/>
      <c r="F15" s="301">
        <v>12</v>
      </c>
      <c r="G15" s="301">
        <v>12</v>
      </c>
      <c r="H15" s="301">
        <v>24</v>
      </c>
      <c r="I15" s="301"/>
      <c r="J15" s="301"/>
      <c r="K15" s="301">
        <v>60</v>
      </c>
      <c r="L15" s="299"/>
      <c r="M15" s="299">
        <v>1</v>
      </c>
    </row>
    <row r="16" spans="1:13" ht="13.5" customHeight="1">
      <c r="A16" s="118">
        <v>7</v>
      </c>
      <c r="B16" s="123" t="s">
        <v>41</v>
      </c>
      <c r="C16" s="298">
        <f>9140+1321</f>
        <v>10461</v>
      </c>
      <c r="D16" s="298">
        <f>8144+1263</f>
        <v>9407</v>
      </c>
      <c r="E16" s="198">
        <v>17284</v>
      </c>
      <c r="F16" s="185">
        <v>26</v>
      </c>
      <c r="G16" s="198">
        <f>43</f>
        <v>43</v>
      </c>
      <c r="H16" s="185">
        <f>43+26</f>
        <v>69</v>
      </c>
      <c r="I16" s="198">
        <f>17284+69</f>
        <v>17353</v>
      </c>
      <c r="J16" s="298">
        <f>9812+1552</f>
        <v>11364</v>
      </c>
      <c r="K16" s="185">
        <v>261</v>
      </c>
      <c r="L16" s="198">
        <f>11364+261</f>
        <v>11625</v>
      </c>
      <c r="M16" s="198">
        <f>709+1109+7+616+374+547+1202+656+808</f>
        <v>6028</v>
      </c>
    </row>
    <row r="17" spans="1:13" ht="13.5" customHeight="1">
      <c r="A17" s="118">
        <v>8</v>
      </c>
      <c r="B17" s="123" t="s">
        <v>42</v>
      </c>
      <c r="C17" s="286"/>
      <c r="D17" s="286"/>
      <c r="E17" s="286">
        <v>20476</v>
      </c>
      <c r="F17" s="286"/>
      <c r="G17" s="286"/>
      <c r="H17" s="286">
        <v>106</v>
      </c>
      <c r="I17" s="185">
        <f>E17+H17</f>
        <v>20582</v>
      </c>
      <c r="J17" s="286">
        <v>7705</v>
      </c>
      <c r="K17" s="286">
        <v>177</v>
      </c>
      <c r="L17" s="185">
        <f>J17+K17</f>
        <v>7882</v>
      </c>
      <c r="M17" s="286">
        <v>4260</v>
      </c>
    </row>
    <row r="18" spans="1:13" ht="13.5" customHeight="1">
      <c r="A18" s="118">
        <v>9</v>
      </c>
      <c r="B18" s="125" t="s">
        <v>43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</row>
    <row r="19" spans="1:13" ht="13.5" customHeight="1">
      <c r="A19" s="118">
        <v>10</v>
      </c>
      <c r="B19" s="125" t="s">
        <v>44</v>
      </c>
      <c r="C19" s="302">
        <v>4.744</v>
      </c>
      <c r="D19" s="302">
        <v>5.241</v>
      </c>
      <c r="E19" s="302">
        <v>9.985</v>
      </c>
      <c r="F19" s="303">
        <v>3</v>
      </c>
      <c r="G19" s="303">
        <v>4</v>
      </c>
      <c r="H19" s="185">
        <v>7</v>
      </c>
      <c r="I19" s="185">
        <v>9.992</v>
      </c>
      <c r="J19" s="302">
        <v>4.52</v>
      </c>
      <c r="K19" s="185">
        <v>12</v>
      </c>
      <c r="L19" s="302">
        <v>4.532</v>
      </c>
      <c r="M19" s="302">
        <v>1.523</v>
      </c>
    </row>
    <row r="20" spans="1:13" ht="13.5" customHeight="1">
      <c r="A20" s="118">
        <v>11</v>
      </c>
      <c r="B20" s="125" t="s">
        <v>45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1:13" ht="13.5" customHeight="1">
      <c r="A21" s="118">
        <v>12</v>
      </c>
      <c r="B21" s="125" t="s">
        <v>46</v>
      </c>
      <c r="C21" s="423">
        <v>22034</v>
      </c>
      <c r="D21" s="423">
        <v>20956</v>
      </c>
      <c r="E21" s="423">
        <v>42990</v>
      </c>
      <c r="F21" s="423">
        <v>22</v>
      </c>
      <c r="G21" s="423">
        <v>18</v>
      </c>
      <c r="H21" s="423">
        <v>40</v>
      </c>
      <c r="I21" s="423">
        <f>SUM(E21:H21)</f>
        <v>43070</v>
      </c>
      <c r="J21" s="423">
        <v>9966</v>
      </c>
      <c r="K21" s="423">
        <v>163</v>
      </c>
      <c r="L21" s="423">
        <f>J21+K21</f>
        <v>10129</v>
      </c>
      <c r="M21" s="423">
        <v>4707</v>
      </c>
    </row>
    <row r="22" spans="1:13" ht="13.5" customHeight="1">
      <c r="A22" s="118">
        <v>13</v>
      </c>
      <c r="B22" s="125" t="s">
        <v>47</v>
      </c>
      <c r="C22" s="299">
        <v>3138</v>
      </c>
      <c r="D22" s="299">
        <v>3144</v>
      </c>
      <c r="E22" s="299">
        <v>6282</v>
      </c>
      <c r="F22" s="299">
        <v>0</v>
      </c>
      <c r="G22" s="299">
        <v>0</v>
      </c>
      <c r="H22" s="299">
        <v>0</v>
      </c>
      <c r="I22" s="299">
        <v>6282</v>
      </c>
      <c r="J22" s="299">
        <v>5164</v>
      </c>
      <c r="K22" s="299">
        <v>6</v>
      </c>
      <c r="L22" s="299">
        <v>5170</v>
      </c>
      <c r="M22" s="299">
        <v>4536</v>
      </c>
    </row>
    <row r="23" spans="1:13" ht="13.5" customHeight="1">
      <c r="A23" s="118">
        <v>14</v>
      </c>
      <c r="B23" s="125" t="s">
        <v>48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</row>
    <row r="24" spans="1:13" ht="13.5" customHeight="1">
      <c r="A24" s="118">
        <v>15</v>
      </c>
      <c r="B24" s="125" t="s">
        <v>49</v>
      </c>
      <c r="C24" s="304">
        <v>6495</v>
      </c>
      <c r="D24" s="304">
        <v>6157</v>
      </c>
      <c r="E24" s="305">
        <f>D24+C24</f>
        <v>12652</v>
      </c>
      <c r="F24" s="304">
        <v>27</v>
      </c>
      <c r="G24" s="304">
        <v>20</v>
      </c>
      <c r="H24" s="305">
        <f>G24+F24</f>
        <v>47</v>
      </c>
      <c r="I24" s="305">
        <f>E24+H24</f>
        <v>12699</v>
      </c>
      <c r="J24" s="304">
        <v>5519</v>
      </c>
      <c r="K24" s="304">
        <v>158</v>
      </c>
      <c r="L24" s="305">
        <v>5677</v>
      </c>
      <c r="M24" s="304">
        <v>2577</v>
      </c>
    </row>
    <row r="25" spans="1:13" ht="13.5" customHeight="1">
      <c r="A25" s="118">
        <v>16</v>
      </c>
      <c r="B25" s="125" t="s">
        <v>144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</row>
    <row r="26" spans="1:13" ht="13.5" customHeight="1">
      <c r="A26" s="118">
        <v>17</v>
      </c>
      <c r="B26" s="125" t="s">
        <v>145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</row>
    <row r="27" spans="1:13" ht="13.5" customHeight="1">
      <c r="A27" s="118">
        <v>18</v>
      </c>
      <c r="B27" s="125" t="s">
        <v>52</v>
      </c>
      <c r="C27" s="286">
        <v>5867</v>
      </c>
      <c r="D27" s="286">
        <v>5468</v>
      </c>
      <c r="E27" s="286">
        <f>SUM(C27:D27)</f>
        <v>11335</v>
      </c>
      <c r="F27" s="286">
        <v>0</v>
      </c>
      <c r="G27" s="286">
        <v>0</v>
      </c>
      <c r="H27" s="286">
        <v>0</v>
      </c>
      <c r="I27" s="306">
        <f>H27+E27</f>
        <v>11335</v>
      </c>
      <c r="J27" s="306">
        <v>1637</v>
      </c>
      <c r="K27" s="304">
        <v>7</v>
      </c>
      <c r="L27" s="306">
        <f>J27+K27</f>
        <v>1644</v>
      </c>
      <c r="M27" s="306">
        <v>732</v>
      </c>
    </row>
    <row r="28" spans="1:13" ht="10.5" customHeight="1">
      <c r="A28" s="118">
        <v>19</v>
      </c>
      <c r="B28" s="125" t="s">
        <v>53</v>
      </c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</row>
    <row r="29" spans="1:13" ht="17.25" customHeight="1">
      <c r="A29" s="118">
        <v>20</v>
      </c>
      <c r="B29" s="430" t="s">
        <v>54</v>
      </c>
      <c r="C29" s="433">
        <v>14.583</v>
      </c>
      <c r="D29" s="433">
        <v>13.976</v>
      </c>
      <c r="E29" s="433">
        <v>28.559</v>
      </c>
      <c r="F29" s="433">
        <v>37</v>
      </c>
      <c r="G29" s="433">
        <v>40</v>
      </c>
      <c r="H29" s="433">
        <v>87</v>
      </c>
      <c r="I29" s="433">
        <v>28.646</v>
      </c>
      <c r="J29" s="433">
        <v>12.925</v>
      </c>
      <c r="K29" s="433">
        <v>303</v>
      </c>
      <c r="L29" s="433">
        <v>13.228</v>
      </c>
      <c r="M29" s="433">
        <v>6.43</v>
      </c>
    </row>
    <row r="30" spans="1:13" ht="13.5" customHeight="1">
      <c r="A30" s="118">
        <v>21</v>
      </c>
      <c r="B30" s="125" t="s">
        <v>55</v>
      </c>
      <c r="C30" s="432">
        <v>18151</v>
      </c>
      <c r="D30" s="432">
        <v>12101</v>
      </c>
      <c r="E30" s="432">
        <f>SUM(C30:D30)</f>
        <v>30252</v>
      </c>
      <c r="F30" s="432">
        <v>3</v>
      </c>
      <c r="G30" s="432">
        <v>3</v>
      </c>
      <c r="H30" s="432">
        <f>SUM(F30:G30)</f>
        <v>6</v>
      </c>
      <c r="I30" s="432">
        <f>SUM(E30,H30)</f>
        <v>30258</v>
      </c>
      <c r="J30" s="432">
        <v>7308</v>
      </c>
      <c r="K30" s="432">
        <v>23</v>
      </c>
      <c r="L30" s="432">
        <f>SUM(J30:K30)</f>
        <v>7331</v>
      </c>
      <c r="M30" s="432">
        <v>2397</v>
      </c>
    </row>
    <row r="31" spans="1:13" ht="13.5" customHeight="1">
      <c r="A31" s="118">
        <v>22</v>
      </c>
      <c r="B31" s="125" t="s">
        <v>56</v>
      </c>
      <c r="C31" s="299"/>
      <c r="D31" s="299"/>
      <c r="E31" s="299">
        <v>1</v>
      </c>
      <c r="F31" s="299">
        <v>11178</v>
      </c>
      <c r="G31" s="299"/>
      <c r="H31" s="299"/>
      <c r="I31" s="299"/>
      <c r="J31" s="299"/>
      <c r="K31" s="299">
        <v>5</v>
      </c>
      <c r="L31" s="299">
        <v>2620</v>
      </c>
      <c r="M31" s="299">
        <v>1529</v>
      </c>
    </row>
    <row r="32" spans="1:13" ht="13.5" customHeight="1">
      <c r="A32" s="118">
        <v>23</v>
      </c>
      <c r="B32" s="125" t="s">
        <v>57</v>
      </c>
      <c r="C32" s="299">
        <v>7558</v>
      </c>
      <c r="D32" s="299">
        <v>6828</v>
      </c>
      <c r="E32" s="299">
        <v>14386</v>
      </c>
      <c r="F32" s="299">
        <v>1</v>
      </c>
      <c r="G32" s="299">
        <v>1</v>
      </c>
      <c r="H32" s="299">
        <v>2</v>
      </c>
      <c r="I32" s="299">
        <v>14388</v>
      </c>
      <c r="J32" s="299">
        <v>5582</v>
      </c>
      <c r="K32" s="299">
        <v>23</v>
      </c>
      <c r="L32" s="299">
        <v>5605</v>
      </c>
      <c r="M32" s="299">
        <v>2924</v>
      </c>
    </row>
    <row r="33" spans="1:13" ht="13.5" customHeight="1">
      <c r="A33" s="118">
        <v>24</v>
      </c>
      <c r="B33" s="125" t="s">
        <v>58</v>
      </c>
      <c r="C33" s="303">
        <v>38826</v>
      </c>
      <c r="D33" s="303">
        <v>36263</v>
      </c>
      <c r="E33" s="303">
        <v>75089</v>
      </c>
      <c r="F33" s="303">
        <v>178</v>
      </c>
      <c r="G33" s="303">
        <v>171</v>
      </c>
      <c r="H33" s="303">
        <v>349</v>
      </c>
      <c r="I33" s="303">
        <v>75438</v>
      </c>
      <c r="J33" s="303">
        <v>31390</v>
      </c>
      <c r="K33" s="303">
        <v>696</v>
      </c>
      <c r="L33" s="303">
        <v>32086</v>
      </c>
      <c r="M33" s="303">
        <v>17142</v>
      </c>
    </row>
    <row r="34" spans="1:13" ht="13.5" customHeight="1">
      <c r="A34" s="118">
        <v>25</v>
      </c>
      <c r="B34" s="125" t="s">
        <v>59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</row>
    <row r="35" spans="1:13" ht="13.5" customHeight="1">
      <c r="A35" s="118">
        <v>26</v>
      </c>
      <c r="B35" s="125" t="s">
        <v>60</v>
      </c>
      <c r="C35" s="303">
        <v>15365</v>
      </c>
      <c r="D35" s="303">
        <v>14067</v>
      </c>
      <c r="E35" s="303">
        <v>35972</v>
      </c>
      <c r="F35" s="303">
        <v>21</v>
      </c>
      <c r="G35" s="303">
        <v>16</v>
      </c>
      <c r="H35" s="303">
        <f>SUM(F35:G35)</f>
        <v>37</v>
      </c>
      <c r="I35" s="303">
        <v>36026</v>
      </c>
      <c r="J35" s="303">
        <v>15045</v>
      </c>
      <c r="K35" s="303">
        <v>324</v>
      </c>
      <c r="L35" s="303">
        <f>SUM(J35:K35)</f>
        <v>15369</v>
      </c>
      <c r="M35" s="303">
        <v>7088</v>
      </c>
    </row>
    <row r="36" spans="1:13" ht="13.5" customHeight="1">
      <c r="A36" s="118">
        <v>27</v>
      </c>
      <c r="B36" s="125" t="s">
        <v>62</v>
      </c>
      <c r="C36" s="299"/>
      <c r="D36" s="299"/>
      <c r="E36" s="194">
        <f aca="true" t="shared" si="0" ref="E36:E72">C36+D36</f>
        <v>0</v>
      </c>
      <c r="F36" s="299"/>
      <c r="G36" s="299"/>
      <c r="H36" s="194">
        <f aca="true" t="shared" si="1" ref="H36:H72">SUM(F36:G36)</f>
        <v>0</v>
      </c>
      <c r="I36" s="194">
        <f aca="true" t="shared" si="2" ref="I36:I72">E36+H36</f>
        <v>0</v>
      </c>
      <c r="J36" s="299"/>
      <c r="K36" s="299"/>
      <c r="L36" s="194">
        <f aca="true" t="shared" si="3" ref="L36:L72">SUM(J36:K36)</f>
        <v>0</v>
      </c>
      <c r="M36" s="299"/>
    </row>
    <row r="37" spans="1:13" ht="13.5" customHeight="1">
      <c r="A37" s="118">
        <v>28</v>
      </c>
      <c r="B37" s="125" t="s">
        <v>61</v>
      </c>
      <c r="C37" s="299"/>
      <c r="D37" s="299"/>
      <c r="E37" s="194">
        <f t="shared" si="0"/>
        <v>0</v>
      </c>
      <c r="F37" s="299"/>
      <c r="G37" s="299"/>
      <c r="H37" s="194">
        <f t="shared" si="1"/>
        <v>0</v>
      </c>
      <c r="I37" s="194">
        <f t="shared" si="2"/>
        <v>0</v>
      </c>
      <c r="J37" s="299"/>
      <c r="K37" s="299"/>
      <c r="L37" s="194">
        <f t="shared" si="3"/>
        <v>0</v>
      </c>
      <c r="M37" s="299"/>
    </row>
    <row r="38" spans="1:13" ht="13.5" customHeight="1">
      <c r="A38" s="118">
        <v>29</v>
      </c>
      <c r="B38" s="125" t="s">
        <v>136</v>
      </c>
      <c r="C38" s="299"/>
      <c r="D38" s="299"/>
      <c r="E38" s="194">
        <f t="shared" si="0"/>
        <v>0</v>
      </c>
      <c r="F38" s="299"/>
      <c r="G38" s="299"/>
      <c r="H38" s="194">
        <f t="shared" si="1"/>
        <v>0</v>
      </c>
      <c r="I38" s="194">
        <f t="shared" si="2"/>
        <v>0</v>
      </c>
      <c r="J38" s="299"/>
      <c r="K38" s="299"/>
      <c r="L38" s="194">
        <f t="shared" si="3"/>
        <v>0</v>
      </c>
      <c r="M38" s="299"/>
    </row>
    <row r="39" spans="1:13" ht="23.25" customHeight="1">
      <c r="A39" s="118">
        <v>30</v>
      </c>
      <c r="B39" s="125" t="s">
        <v>146</v>
      </c>
      <c r="C39" s="307"/>
      <c r="D39" s="307"/>
      <c r="E39" s="194">
        <f t="shared" si="0"/>
        <v>0</v>
      </c>
      <c r="F39" s="295"/>
      <c r="G39" s="295"/>
      <c r="H39" s="194">
        <f t="shared" si="1"/>
        <v>0</v>
      </c>
      <c r="I39" s="194">
        <f t="shared" si="2"/>
        <v>0</v>
      </c>
      <c r="J39" s="295"/>
      <c r="K39" s="295"/>
      <c r="L39" s="194">
        <f t="shared" si="3"/>
        <v>0</v>
      </c>
      <c r="M39" s="295"/>
    </row>
    <row r="40" spans="1:13" ht="13.5" customHeight="1">
      <c r="A40" s="118">
        <v>31</v>
      </c>
      <c r="B40" s="125" t="s">
        <v>64</v>
      </c>
      <c r="C40" s="299"/>
      <c r="D40" s="299"/>
      <c r="E40" s="194">
        <f t="shared" si="0"/>
        <v>0</v>
      </c>
      <c r="F40" s="299"/>
      <c r="G40" s="299"/>
      <c r="H40" s="194">
        <f t="shared" si="1"/>
        <v>0</v>
      </c>
      <c r="I40" s="194">
        <f t="shared" si="2"/>
        <v>0</v>
      </c>
      <c r="J40" s="299"/>
      <c r="K40" s="299"/>
      <c r="L40" s="194">
        <f t="shared" si="3"/>
        <v>0</v>
      </c>
      <c r="M40" s="299"/>
    </row>
    <row r="41" spans="1:13" ht="13.5" customHeight="1">
      <c r="A41" s="118">
        <v>32</v>
      </c>
      <c r="B41" s="123" t="s">
        <v>138</v>
      </c>
      <c r="C41" s="299">
        <v>0</v>
      </c>
      <c r="D41" s="299">
        <v>0</v>
      </c>
      <c r="E41" s="194">
        <f t="shared" si="0"/>
        <v>0</v>
      </c>
      <c r="F41" s="299">
        <v>49</v>
      </c>
      <c r="G41" s="299">
        <v>43</v>
      </c>
      <c r="H41" s="194">
        <f t="shared" si="1"/>
        <v>92</v>
      </c>
      <c r="I41" s="194">
        <f t="shared" si="2"/>
        <v>92</v>
      </c>
      <c r="J41" s="299">
        <v>8467</v>
      </c>
      <c r="K41" s="299">
        <v>418</v>
      </c>
      <c r="L41" s="194">
        <f t="shared" si="3"/>
        <v>8885</v>
      </c>
      <c r="M41" s="299">
        <v>5241</v>
      </c>
    </row>
    <row r="42" spans="1:13" ht="13.5" customHeight="1">
      <c r="A42" s="118">
        <v>33</v>
      </c>
      <c r="B42" s="123" t="s">
        <v>67</v>
      </c>
      <c r="C42" s="308">
        <v>17644</v>
      </c>
      <c r="D42" s="308">
        <v>19625</v>
      </c>
      <c r="E42" s="194">
        <f t="shared" si="0"/>
        <v>37269</v>
      </c>
      <c r="F42" s="309">
        <v>102</v>
      </c>
      <c r="G42" s="309">
        <v>29</v>
      </c>
      <c r="H42" s="194">
        <f t="shared" si="1"/>
        <v>131</v>
      </c>
      <c r="I42" s="194">
        <f t="shared" si="2"/>
        <v>37400</v>
      </c>
      <c r="J42" s="308">
        <v>14646</v>
      </c>
      <c r="K42" s="309">
        <v>300</v>
      </c>
      <c r="L42" s="194">
        <f t="shared" si="3"/>
        <v>14946</v>
      </c>
      <c r="M42" s="308">
        <v>6096</v>
      </c>
    </row>
    <row r="43" spans="1:13" ht="13.5" customHeight="1">
      <c r="A43" s="118">
        <v>34</v>
      </c>
      <c r="B43" s="123" t="s">
        <v>68</v>
      </c>
      <c r="C43" s="299"/>
      <c r="D43" s="299"/>
      <c r="E43" s="194">
        <f t="shared" si="0"/>
        <v>0</v>
      </c>
      <c r="F43" s="299"/>
      <c r="G43" s="299"/>
      <c r="H43" s="194">
        <f t="shared" si="1"/>
        <v>0</v>
      </c>
      <c r="I43" s="194">
        <f t="shared" si="2"/>
        <v>0</v>
      </c>
      <c r="J43" s="299"/>
      <c r="K43" s="299"/>
      <c r="L43" s="194">
        <f t="shared" si="3"/>
        <v>0</v>
      </c>
      <c r="M43" s="299"/>
    </row>
    <row r="44" spans="1:13" ht="13.5" customHeight="1">
      <c r="A44" s="118">
        <v>35</v>
      </c>
      <c r="B44" s="123" t="s">
        <v>69</v>
      </c>
      <c r="C44" s="299"/>
      <c r="D44" s="299"/>
      <c r="E44" s="194">
        <f t="shared" si="0"/>
        <v>0</v>
      </c>
      <c r="F44" s="299"/>
      <c r="G44" s="299"/>
      <c r="H44" s="194">
        <f t="shared" si="1"/>
        <v>0</v>
      </c>
      <c r="I44" s="194">
        <f t="shared" si="2"/>
        <v>0</v>
      </c>
      <c r="J44" s="299"/>
      <c r="K44" s="299"/>
      <c r="L44" s="194">
        <f t="shared" si="3"/>
        <v>0</v>
      </c>
      <c r="M44" s="299"/>
    </row>
    <row r="45" spans="1:13" ht="13.5" customHeight="1">
      <c r="A45" s="118">
        <v>36</v>
      </c>
      <c r="B45" s="123" t="s">
        <v>70</v>
      </c>
      <c r="C45" s="299">
        <v>8418</v>
      </c>
      <c r="D45" s="299">
        <v>8128</v>
      </c>
      <c r="E45" s="194">
        <f t="shared" si="0"/>
        <v>16546</v>
      </c>
      <c r="F45" s="299">
        <v>5</v>
      </c>
      <c r="G45" s="299">
        <v>3</v>
      </c>
      <c r="H45" s="194">
        <f t="shared" si="1"/>
        <v>8</v>
      </c>
      <c r="I45" s="194">
        <f t="shared" si="2"/>
        <v>16554</v>
      </c>
      <c r="J45" s="299">
        <v>4438</v>
      </c>
      <c r="K45" s="299">
        <v>7</v>
      </c>
      <c r="L45" s="194">
        <f t="shared" si="3"/>
        <v>4445</v>
      </c>
      <c r="M45" s="299">
        <v>194</v>
      </c>
    </row>
    <row r="46" spans="1:13" ht="13.5" customHeight="1">
      <c r="A46" s="118">
        <v>37</v>
      </c>
      <c r="B46" s="123" t="s">
        <v>71</v>
      </c>
      <c r="C46" s="198">
        <v>8961</v>
      </c>
      <c r="D46" s="198">
        <v>8551</v>
      </c>
      <c r="E46" s="194">
        <f t="shared" si="0"/>
        <v>17512</v>
      </c>
      <c r="F46" s="198">
        <v>4</v>
      </c>
      <c r="G46" s="198"/>
      <c r="H46" s="194">
        <f t="shared" si="1"/>
        <v>4</v>
      </c>
      <c r="I46" s="194">
        <f t="shared" si="2"/>
        <v>17516</v>
      </c>
      <c r="J46" s="198">
        <v>3748</v>
      </c>
      <c r="K46" s="198">
        <v>16</v>
      </c>
      <c r="L46" s="194">
        <f t="shared" si="3"/>
        <v>3764</v>
      </c>
      <c r="M46" s="198">
        <v>1454</v>
      </c>
    </row>
    <row r="47" spans="1:13" ht="13.5" customHeight="1">
      <c r="A47" s="118">
        <v>38</v>
      </c>
      <c r="B47" s="123" t="s">
        <v>72</v>
      </c>
      <c r="C47" s="299"/>
      <c r="D47" s="299"/>
      <c r="E47" s="194">
        <f t="shared" si="0"/>
        <v>0</v>
      </c>
      <c r="F47" s="299"/>
      <c r="G47" s="299"/>
      <c r="H47" s="194">
        <f t="shared" si="1"/>
        <v>0</v>
      </c>
      <c r="I47" s="194">
        <f t="shared" si="2"/>
        <v>0</v>
      </c>
      <c r="J47" s="299"/>
      <c r="K47" s="299"/>
      <c r="L47" s="194">
        <f t="shared" si="3"/>
        <v>0</v>
      </c>
      <c r="M47" s="299"/>
    </row>
    <row r="48" spans="1:13" ht="13.5" customHeight="1">
      <c r="A48" s="118">
        <v>39</v>
      </c>
      <c r="B48" s="123" t="s">
        <v>73</v>
      </c>
      <c r="C48" s="299"/>
      <c r="D48" s="299"/>
      <c r="E48" s="194">
        <f t="shared" si="0"/>
        <v>0</v>
      </c>
      <c r="F48" s="299"/>
      <c r="G48" s="299"/>
      <c r="H48" s="194">
        <f t="shared" si="1"/>
        <v>0</v>
      </c>
      <c r="I48" s="194">
        <f t="shared" si="2"/>
        <v>0</v>
      </c>
      <c r="J48" s="299"/>
      <c r="K48" s="299"/>
      <c r="L48" s="194">
        <f t="shared" si="3"/>
        <v>0</v>
      </c>
      <c r="M48" s="299"/>
    </row>
    <row r="49" spans="1:13" ht="13.5" customHeight="1">
      <c r="A49" s="118">
        <v>40</v>
      </c>
      <c r="B49" s="123" t="s">
        <v>74</v>
      </c>
      <c r="C49" s="299">
        <v>12453</v>
      </c>
      <c r="D49" s="299">
        <v>9321</v>
      </c>
      <c r="E49" s="194">
        <f t="shared" si="0"/>
        <v>21774</v>
      </c>
      <c r="F49" s="299"/>
      <c r="G49" s="299"/>
      <c r="H49" s="194">
        <f t="shared" si="1"/>
        <v>0</v>
      </c>
      <c r="I49" s="194">
        <f t="shared" si="2"/>
        <v>21774</v>
      </c>
      <c r="J49" s="299">
        <v>14633</v>
      </c>
      <c r="K49" s="299">
        <v>58</v>
      </c>
      <c r="L49" s="194">
        <f t="shared" si="3"/>
        <v>14691</v>
      </c>
      <c r="M49" s="299">
        <v>9682</v>
      </c>
    </row>
    <row r="50" spans="1:13" ht="13.5" customHeight="1">
      <c r="A50" s="118">
        <v>41</v>
      </c>
      <c r="B50" s="123" t="s">
        <v>75</v>
      </c>
      <c r="C50" s="299">
        <v>31505</v>
      </c>
      <c r="D50" s="299">
        <v>30055</v>
      </c>
      <c r="E50" s="194">
        <f t="shared" si="0"/>
        <v>61560</v>
      </c>
      <c r="F50" s="299">
        <v>7</v>
      </c>
      <c r="G50" s="299">
        <v>7</v>
      </c>
      <c r="H50" s="194">
        <f t="shared" si="1"/>
        <v>14</v>
      </c>
      <c r="I50" s="194">
        <f t="shared" si="2"/>
        <v>61574</v>
      </c>
      <c r="J50" s="299">
        <v>30575</v>
      </c>
      <c r="K50" s="299">
        <v>315</v>
      </c>
      <c r="L50" s="194">
        <f t="shared" si="3"/>
        <v>30890</v>
      </c>
      <c r="M50" s="299">
        <v>43763</v>
      </c>
    </row>
    <row r="51" spans="1:13" ht="13.5" customHeight="1">
      <c r="A51" s="118">
        <v>42</v>
      </c>
      <c r="B51" s="123" t="s">
        <v>76</v>
      </c>
      <c r="C51" s="299"/>
      <c r="D51" s="299"/>
      <c r="E51" s="194">
        <f t="shared" si="0"/>
        <v>0</v>
      </c>
      <c r="F51" s="299"/>
      <c r="G51" s="299"/>
      <c r="H51" s="194">
        <f t="shared" si="1"/>
        <v>0</v>
      </c>
      <c r="I51" s="194">
        <f t="shared" si="2"/>
        <v>0</v>
      </c>
      <c r="J51" s="299"/>
      <c r="K51" s="299"/>
      <c r="L51" s="194">
        <f t="shared" si="3"/>
        <v>0</v>
      </c>
      <c r="M51" s="299"/>
    </row>
    <row r="52" spans="1:13" ht="13.5" customHeight="1">
      <c r="A52" s="118">
        <v>43</v>
      </c>
      <c r="B52" s="123" t="s">
        <v>77</v>
      </c>
      <c r="C52" s="292">
        <v>1257</v>
      </c>
      <c r="D52" s="292">
        <v>1319</v>
      </c>
      <c r="E52" s="292">
        <f>C52+D52</f>
        <v>2576</v>
      </c>
      <c r="F52" s="292">
        <v>11</v>
      </c>
      <c r="G52" s="292">
        <v>12</v>
      </c>
      <c r="H52" s="292">
        <f>F52+G52</f>
        <v>23</v>
      </c>
      <c r="I52" s="292">
        <f>E52+H52</f>
        <v>2599</v>
      </c>
      <c r="J52" s="292">
        <v>4421</v>
      </c>
      <c r="K52" s="292">
        <v>90</v>
      </c>
      <c r="L52" s="292">
        <f>J52+K52</f>
        <v>4511</v>
      </c>
      <c r="M52" s="292">
        <v>2260</v>
      </c>
    </row>
    <row r="53" spans="1:13" ht="13.5" customHeight="1">
      <c r="A53" s="118">
        <v>44</v>
      </c>
      <c r="B53" s="123" t="s">
        <v>78</v>
      </c>
      <c r="C53" s="194">
        <v>15495</v>
      </c>
      <c r="D53" s="194">
        <v>14996</v>
      </c>
      <c r="E53" s="194">
        <v>30491</v>
      </c>
      <c r="F53" s="194">
        <v>13</v>
      </c>
      <c r="G53" s="194">
        <v>18</v>
      </c>
      <c r="H53" s="194">
        <v>31</v>
      </c>
      <c r="I53" s="194">
        <v>30522</v>
      </c>
      <c r="J53" s="194">
        <v>12968</v>
      </c>
      <c r="K53" s="194">
        <v>204</v>
      </c>
      <c r="L53" s="194">
        <v>13172</v>
      </c>
      <c r="M53" s="194">
        <v>8708</v>
      </c>
    </row>
    <row r="54" spans="1:13" ht="13.5" customHeight="1">
      <c r="A54" s="118">
        <v>45</v>
      </c>
      <c r="B54" s="123" t="s">
        <v>79</v>
      </c>
      <c r="C54" s="299"/>
      <c r="D54" s="299"/>
      <c r="E54" s="194">
        <f t="shared" si="0"/>
        <v>0</v>
      </c>
      <c r="F54" s="299"/>
      <c r="G54" s="299"/>
      <c r="H54" s="194">
        <f t="shared" si="1"/>
        <v>0</v>
      </c>
      <c r="I54" s="194">
        <f t="shared" si="2"/>
        <v>0</v>
      </c>
      <c r="J54" s="299"/>
      <c r="K54" s="299"/>
      <c r="L54" s="194">
        <f t="shared" si="3"/>
        <v>0</v>
      </c>
      <c r="M54" s="299"/>
    </row>
    <row r="55" spans="1:13" ht="13.5" customHeight="1">
      <c r="A55" s="118">
        <v>46</v>
      </c>
      <c r="B55" s="123" t="s">
        <v>80</v>
      </c>
      <c r="C55" s="299"/>
      <c r="D55" s="299"/>
      <c r="E55" s="194">
        <f t="shared" si="0"/>
        <v>0</v>
      </c>
      <c r="F55" s="299"/>
      <c r="G55" s="299"/>
      <c r="H55" s="194">
        <f t="shared" si="1"/>
        <v>0</v>
      </c>
      <c r="I55" s="194">
        <f t="shared" si="2"/>
        <v>0</v>
      </c>
      <c r="J55" s="299"/>
      <c r="K55" s="299"/>
      <c r="L55" s="194">
        <f t="shared" si="3"/>
        <v>0</v>
      </c>
      <c r="M55" s="299"/>
    </row>
    <row r="56" spans="1:13" ht="13.5" customHeight="1">
      <c r="A56" s="118">
        <v>47</v>
      </c>
      <c r="B56" s="123" t="s">
        <v>81</v>
      </c>
      <c r="C56" s="299"/>
      <c r="D56" s="299"/>
      <c r="E56" s="194">
        <f t="shared" si="0"/>
        <v>0</v>
      </c>
      <c r="F56" s="299"/>
      <c r="G56" s="299"/>
      <c r="H56" s="194">
        <f t="shared" si="1"/>
        <v>0</v>
      </c>
      <c r="I56" s="194">
        <f t="shared" si="2"/>
        <v>0</v>
      </c>
      <c r="J56" s="299"/>
      <c r="K56" s="299"/>
      <c r="L56" s="194">
        <f t="shared" si="3"/>
        <v>0</v>
      </c>
      <c r="M56" s="299"/>
    </row>
    <row r="57" spans="1:13" ht="13.5" customHeight="1">
      <c r="A57" s="118">
        <v>48</v>
      </c>
      <c r="B57" s="123" t="s">
        <v>149</v>
      </c>
      <c r="C57" s="299"/>
      <c r="D57" s="299"/>
      <c r="E57" s="194">
        <f t="shared" si="0"/>
        <v>0</v>
      </c>
      <c r="F57" s="299"/>
      <c r="G57" s="299"/>
      <c r="H57" s="194">
        <f t="shared" si="1"/>
        <v>0</v>
      </c>
      <c r="I57" s="194">
        <f t="shared" si="2"/>
        <v>0</v>
      </c>
      <c r="J57" s="299"/>
      <c r="K57" s="299"/>
      <c r="L57" s="194">
        <f t="shared" si="3"/>
        <v>0</v>
      </c>
      <c r="M57" s="299"/>
    </row>
    <row r="58" spans="1:13" ht="13.5" customHeight="1">
      <c r="A58" s="118">
        <v>49</v>
      </c>
      <c r="B58" s="123" t="s">
        <v>83</v>
      </c>
      <c r="C58" s="299"/>
      <c r="D58" s="299"/>
      <c r="E58" s="194">
        <f t="shared" si="0"/>
        <v>0</v>
      </c>
      <c r="F58" s="299"/>
      <c r="G58" s="299"/>
      <c r="H58" s="194">
        <f t="shared" si="1"/>
        <v>0</v>
      </c>
      <c r="I58" s="194">
        <f t="shared" si="2"/>
        <v>0</v>
      </c>
      <c r="J58" s="299"/>
      <c r="K58" s="299"/>
      <c r="L58" s="194">
        <f t="shared" si="3"/>
        <v>0</v>
      </c>
      <c r="M58" s="299"/>
    </row>
    <row r="59" spans="1:13" ht="13.5" customHeight="1">
      <c r="A59" s="118">
        <v>50</v>
      </c>
      <c r="B59" s="123" t="s">
        <v>84</v>
      </c>
      <c r="C59" s="299"/>
      <c r="D59" s="299"/>
      <c r="E59" s="194">
        <f t="shared" si="0"/>
        <v>0</v>
      </c>
      <c r="F59" s="299"/>
      <c r="G59" s="299"/>
      <c r="H59" s="194">
        <f t="shared" si="1"/>
        <v>0</v>
      </c>
      <c r="I59" s="194">
        <f t="shared" si="2"/>
        <v>0</v>
      </c>
      <c r="J59" s="299"/>
      <c r="K59" s="299"/>
      <c r="L59" s="194">
        <f t="shared" si="3"/>
        <v>0</v>
      </c>
      <c r="M59" s="299"/>
    </row>
    <row r="60" spans="1:13" ht="13.5" customHeight="1">
      <c r="A60" s="118">
        <v>51</v>
      </c>
      <c r="B60" s="123" t="s">
        <v>86</v>
      </c>
      <c r="C60" s="304">
        <v>9838</v>
      </c>
      <c r="D60" s="304">
        <v>9620</v>
      </c>
      <c r="E60" s="194">
        <f t="shared" si="0"/>
        <v>19458</v>
      </c>
      <c r="F60" s="304">
        <v>2</v>
      </c>
      <c r="G60" s="304">
        <v>1</v>
      </c>
      <c r="H60" s="194">
        <f t="shared" si="1"/>
        <v>3</v>
      </c>
      <c r="I60" s="194">
        <f t="shared" si="2"/>
        <v>19461</v>
      </c>
      <c r="J60" s="304">
        <v>5239</v>
      </c>
      <c r="K60" s="304">
        <v>7</v>
      </c>
      <c r="L60" s="194">
        <f t="shared" si="3"/>
        <v>5246</v>
      </c>
      <c r="M60" s="304">
        <v>2303</v>
      </c>
    </row>
    <row r="61" spans="1:13" ht="13.5" customHeight="1">
      <c r="A61" s="118">
        <v>52</v>
      </c>
      <c r="B61" s="123" t="s">
        <v>85</v>
      </c>
      <c r="C61" s="299"/>
      <c r="D61" s="299"/>
      <c r="E61" s="194">
        <f t="shared" si="0"/>
        <v>0</v>
      </c>
      <c r="F61" s="299"/>
      <c r="G61" s="299"/>
      <c r="H61" s="194">
        <f t="shared" si="1"/>
        <v>0</v>
      </c>
      <c r="I61" s="194">
        <f t="shared" si="2"/>
        <v>0</v>
      </c>
      <c r="J61" s="299"/>
      <c r="K61" s="299"/>
      <c r="L61" s="194">
        <f t="shared" si="3"/>
        <v>0</v>
      </c>
      <c r="M61" s="299"/>
    </row>
    <row r="62" spans="1:13" ht="13.5" customHeight="1">
      <c r="A62" s="118">
        <v>53</v>
      </c>
      <c r="B62" s="123" t="s">
        <v>87</v>
      </c>
      <c r="C62" s="274">
        <v>14454</v>
      </c>
      <c r="D62" s="310">
        <v>14581</v>
      </c>
      <c r="E62" s="194">
        <f t="shared" si="0"/>
        <v>29035</v>
      </c>
      <c r="F62" s="310">
        <v>48</v>
      </c>
      <c r="G62" s="310">
        <v>43</v>
      </c>
      <c r="H62" s="194">
        <f t="shared" si="1"/>
        <v>91</v>
      </c>
      <c r="I62" s="194">
        <f t="shared" si="2"/>
        <v>29126</v>
      </c>
      <c r="J62" s="274">
        <v>12450</v>
      </c>
      <c r="K62" s="274">
        <v>273</v>
      </c>
      <c r="L62" s="194">
        <f t="shared" si="3"/>
        <v>12723</v>
      </c>
      <c r="M62" s="311">
        <v>6368</v>
      </c>
    </row>
    <row r="63" spans="1:13" ht="13.5" customHeight="1">
      <c r="A63" s="118">
        <v>54</v>
      </c>
      <c r="B63" s="123" t="s">
        <v>88</v>
      </c>
      <c r="C63" s="299">
        <v>20756</v>
      </c>
      <c r="D63" s="299">
        <v>19331</v>
      </c>
      <c r="E63" s="194">
        <f t="shared" si="0"/>
        <v>40087</v>
      </c>
      <c r="F63" s="299">
        <v>12</v>
      </c>
      <c r="G63" s="299">
        <v>1</v>
      </c>
      <c r="H63" s="194">
        <f t="shared" si="1"/>
        <v>13</v>
      </c>
      <c r="I63" s="194">
        <f t="shared" si="2"/>
        <v>40100</v>
      </c>
      <c r="J63" s="299">
        <v>14743</v>
      </c>
      <c r="K63" s="299">
        <v>87</v>
      </c>
      <c r="L63" s="194">
        <f t="shared" si="3"/>
        <v>14830</v>
      </c>
      <c r="M63" s="299">
        <v>11154</v>
      </c>
    </row>
    <row r="64" spans="1:13" ht="13.5" customHeight="1">
      <c r="A64" s="118">
        <v>55</v>
      </c>
      <c r="B64" s="123" t="s">
        <v>89</v>
      </c>
      <c r="C64" s="299"/>
      <c r="D64" s="299"/>
      <c r="E64" s="194">
        <f t="shared" si="0"/>
        <v>0</v>
      </c>
      <c r="F64" s="299"/>
      <c r="G64" s="299"/>
      <c r="H64" s="194">
        <f t="shared" si="1"/>
        <v>0</v>
      </c>
      <c r="I64" s="194">
        <f t="shared" si="2"/>
        <v>0</v>
      </c>
      <c r="J64" s="299"/>
      <c r="K64" s="299"/>
      <c r="L64" s="194">
        <f t="shared" si="3"/>
        <v>0</v>
      </c>
      <c r="M64" s="299"/>
    </row>
    <row r="65" spans="1:13" ht="13.5" customHeight="1">
      <c r="A65" s="118">
        <v>56</v>
      </c>
      <c r="B65" s="123" t="s">
        <v>139</v>
      </c>
      <c r="C65" s="304">
        <v>33592</v>
      </c>
      <c r="D65" s="304">
        <v>30172</v>
      </c>
      <c r="E65" s="304">
        <v>63764</v>
      </c>
      <c r="F65" s="304">
        <v>13</v>
      </c>
      <c r="G65" s="304">
        <v>1</v>
      </c>
      <c r="H65" s="304">
        <v>14</v>
      </c>
      <c r="I65" s="304">
        <f>E65+H65</f>
        <v>63778</v>
      </c>
      <c r="J65" s="304">
        <v>19503</v>
      </c>
      <c r="K65" s="304">
        <v>59</v>
      </c>
      <c r="L65" s="304">
        <f>J65+K65</f>
        <v>19562</v>
      </c>
      <c r="M65" s="304">
        <v>14291</v>
      </c>
    </row>
    <row r="66" spans="1:13" ht="13.5" customHeight="1">
      <c r="A66" s="118">
        <v>57</v>
      </c>
      <c r="B66" s="123" t="s">
        <v>90</v>
      </c>
      <c r="C66" s="299">
        <v>11043</v>
      </c>
      <c r="D66" s="299">
        <v>10697</v>
      </c>
      <c r="E66" s="194">
        <f t="shared" si="0"/>
        <v>21740</v>
      </c>
      <c r="F66" s="299">
        <v>55</v>
      </c>
      <c r="G66" s="299">
        <v>39</v>
      </c>
      <c r="H66" s="194">
        <f t="shared" si="1"/>
        <v>94</v>
      </c>
      <c r="I66" s="194">
        <f t="shared" si="2"/>
        <v>21834</v>
      </c>
      <c r="J66" s="299">
        <v>8342</v>
      </c>
      <c r="K66" s="299">
        <v>406</v>
      </c>
      <c r="L66" s="194">
        <f t="shared" si="3"/>
        <v>8748</v>
      </c>
      <c r="M66" s="299">
        <v>4164</v>
      </c>
    </row>
    <row r="67" spans="1:13" ht="13.5" customHeight="1">
      <c r="A67" s="118">
        <v>58</v>
      </c>
      <c r="B67" s="123" t="s">
        <v>92</v>
      </c>
      <c r="C67" s="299"/>
      <c r="D67" s="299"/>
      <c r="E67" s="194">
        <v>28207</v>
      </c>
      <c r="F67" s="299">
        <v>74</v>
      </c>
      <c r="G67" s="299">
        <v>70</v>
      </c>
      <c r="H67" s="194">
        <f t="shared" si="1"/>
        <v>144</v>
      </c>
      <c r="I67" s="194">
        <f t="shared" si="2"/>
        <v>28351</v>
      </c>
      <c r="J67" s="299">
        <v>11892</v>
      </c>
      <c r="K67" s="299">
        <v>384</v>
      </c>
      <c r="L67" s="194">
        <f t="shared" si="3"/>
        <v>12276</v>
      </c>
      <c r="M67" s="299">
        <v>7088</v>
      </c>
    </row>
    <row r="68" spans="1:13" ht="13.5" customHeight="1">
      <c r="A68" s="118">
        <v>59</v>
      </c>
      <c r="B68" s="123" t="s">
        <v>140</v>
      </c>
      <c r="C68" s="299"/>
      <c r="D68" s="299"/>
      <c r="E68" s="194">
        <f t="shared" si="0"/>
        <v>0</v>
      </c>
      <c r="F68" s="299"/>
      <c r="G68" s="299"/>
      <c r="H68" s="194">
        <f t="shared" si="1"/>
        <v>0</v>
      </c>
      <c r="I68" s="194">
        <f t="shared" si="2"/>
        <v>0</v>
      </c>
      <c r="J68" s="299"/>
      <c r="K68" s="299"/>
      <c r="L68" s="194">
        <f t="shared" si="3"/>
        <v>0</v>
      </c>
      <c r="M68" s="299"/>
    </row>
    <row r="69" spans="1:13" s="165" customFormat="1" ht="13.5" customHeight="1">
      <c r="A69" s="118">
        <v>60</v>
      </c>
      <c r="B69" s="123" t="s">
        <v>94</v>
      </c>
      <c r="C69" s="171">
        <v>8552</v>
      </c>
      <c r="D69" s="172">
        <v>7746</v>
      </c>
      <c r="E69" s="173">
        <f>SUM(C69:D69)</f>
        <v>16298</v>
      </c>
      <c r="F69" s="172">
        <v>2</v>
      </c>
      <c r="G69" s="172">
        <v>2</v>
      </c>
      <c r="H69" s="172">
        <v>4</v>
      </c>
      <c r="I69" s="173">
        <f>E69+H69</f>
        <v>16302</v>
      </c>
      <c r="J69" s="171">
        <v>5874</v>
      </c>
      <c r="K69" s="171">
        <v>26</v>
      </c>
      <c r="L69" s="173">
        <f>SUM(J69:K69)</f>
        <v>5900</v>
      </c>
      <c r="M69" s="172">
        <v>2724</v>
      </c>
    </row>
    <row r="70" spans="1:14" ht="13.5" customHeight="1">
      <c r="A70" s="118">
        <v>61</v>
      </c>
      <c r="B70" s="123" t="s">
        <v>95</v>
      </c>
      <c r="C70" s="285">
        <v>9051</v>
      </c>
      <c r="D70" s="285">
        <v>8684</v>
      </c>
      <c r="E70" s="194">
        <f t="shared" si="0"/>
        <v>17735</v>
      </c>
      <c r="F70" s="287">
        <v>50</v>
      </c>
      <c r="G70" s="287">
        <v>42</v>
      </c>
      <c r="H70" s="194">
        <f t="shared" si="1"/>
        <v>92</v>
      </c>
      <c r="I70" s="194">
        <f t="shared" si="2"/>
        <v>17827</v>
      </c>
      <c r="J70" s="285">
        <v>8979</v>
      </c>
      <c r="K70" s="287">
        <v>447</v>
      </c>
      <c r="L70" s="194">
        <f t="shared" si="3"/>
        <v>9426</v>
      </c>
      <c r="M70" s="285">
        <v>4640</v>
      </c>
      <c r="N70" s="170"/>
    </row>
    <row r="71" spans="1:13" ht="13.5" customHeight="1">
      <c r="A71" s="118">
        <v>62</v>
      </c>
      <c r="B71" s="123" t="s">
        <v>96</v>
      </c>
      <c r="C71" s="299"/>
      <c r="D71" s="299"/>
      <c r="E71" s="194">
        <f t="shared" si="0"/>
        <v>0</v>
      </c>
      <c r="F71" s="299"/>
      <c r="G71" s="299"/>
      <c r="H71" s="194">
        <f t="shared" si="1"/>
        <v>0</v>
      </c>
      <c r="I71" s="194">
        <f t="shared" si="2"/>
        <v>0</v>
      </c>
      <c r="J71" s="299"/>
      <c r="K71" s="299"/>
      <c r="L71" s="194">
        <f t="shared" si="3"/>
        <v>0</v>
      </c>
      <c r="M71" s="299"/>
    </row>
    <row r="72" spans="1:13" ht="13.5" customHeight="1">
      <c r="A72" s="118">
        <v>63</v>
      </c>
      <c r="B72" s="123" t="s">
        <v>97</v>
      </c>
      <c r="C72" s="299">
        <v>7306</v>
      </c>
      <c r="D72" s="299">
        <v>6584</v>
      </c>
      <c r="E72" s="194">
        <f t="shared" si="0"/>
        <v>13890</v>
      </c>
      <c r="F72" s="299">
        <v>0</v>
      </c>
      <c r="G72" s="299">
        <v>0</v>
      </c>
      <c r="H72" s="194">
        <f t="shared" si="1"/>
        <v>0</v>
      </c>
      <c r="I72" s="194">
        <f t="shared" si="2"/>
        <v>13890</v>
      </c>
      <c r="J72" s="299">
        <v>3541</v>
      </c>
      <c r="K72" s="299">
        <v>9</v>
      </c>
      <c r="L72" s="194">
        <f t="shared" si="3"/>
        <v>3550</v>
      </c>
      <c r="M72" s="299">
        <v>2287</v>
      </c>
    </row>
    <row r="73" spans="1:13" ht="13.5" customHeight="1">
      <c r="A73" s="409" t="s">
        <v>160</v>
      </c>
      <c r="B73" s="40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</row>
    <row r="75" spans="2:12" ht="19.5">
      <c r="B75" s="107" t="s">
        <v>99</v>
      </c>
      <c r="C75" s="108"/>
      <c r="D75" s="109"/>
      <c r="E75" s="109"/>
      <c r="F75" s="109"/>
      <c r="G75" s="109"/>
      <c r="H75" s="109"/>
      <c r="I75" s="113"/>
      <c r="J75" s="113"/>
      <c r="K75" s="108"/>
      <c r="L75" s="31"/>
    </row>
    <row r="76" spans="1:13" ht="18.75">
      <c r="A76" s="461" t="s">
        <v>100</v>
      </c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</row>
    <row r="77" spans="1:13" ht="18.75">
      <c r="A77" s="461" t="s">
        <v>101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</sheetData>
  <sheetProtection/>
  <mergeCells count="19">
    <mergeCell ref="A2:M2"/>
    <mergeCell ref="A3:M3"/>
    <mergeCell ref="A4:M4"/>
    <mergeCell ref="A5:A9"/>
    <mergeCell ref="B5:B9"/>
    <mergeCell ref="C5:M5"/>
    <mergeCell ref="C6:I6"/>
    <mergeCell ref="J6:L6"/>
    <mergeCell ref="M6:M8"/>
    <mergeCell ref="A73:B73"/>
    <mergeCell ref="A1:D1"/>
    <mergeCell ref="A77:M77"/>
    <mergeCell ref="A76:M76"/>
    <mergeCell ref="L7:L8"/>
    <mergeCell ref="C7:E7"/>
    <mergeCell ref="F7:H7"/>
    <mergeCell ref="I7:I8"/>
    <mergeCell ref="J7:J8"/>
    <mergeCell ref="K7:K8"/>
  </mergeCells>
  <printOptions/>
  <pageMargins left="0.5" right="0.5" top="1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zoomScale="130" zoomScaleNormal="130" zoomScalePageLayoutView="0" workbookViewId="0" topLeftCell="A22">
      <selection activeCell="H38" sqref="H38"/>
    </sheetView>
  </sheetViews>
  <sheetFormatPr defaultColWidth="9.140625" defaultRowHeight="12.75"/>
  <cols>
    <col min="1" max="1" width="4.140625" style="0" customWidth="1"/>
    <col min="2" max="2" width="12.28125" style="28" customWidth="1"/>
    <col min="3" max="3" width="9.00390625" style="0" customWidth="1"/>
    <col min="4" max="4" width="8.421875" style="0" customWidth="1"/>
    <col min="6" max="6" width="11.57421875" style="0" customWidth="1"/>
    <col min="7" max="7" width="9.7109375" style="0" customWidth="1"/>
    <col min="8" max="8" width="16.57421875" style="0" customWidth="1"/>
    <col min="9" max="9" width="6.8515625" style="0" customWidth="1"/>
    <col min="10" max="10" width="6.140625" style="0" customWidth="1"/>
    <col min="11" max="11" width="8.140625" style="0" customWidth="1"/>
    <col min="12" max="12" width="6.140625" style="0" customWidth="1"/>
    <col min="13" max="13" width="6.421875" style="0" customWidth="1"/>
    <col min="14" max="14" width="8.140625" style="0" customWidth="1"/>
    <col min="15" max="15" width="8.8515625" style="0" customWidth="1"/>
  </cols>
  <sheetData>
    <row r="1" spans="1:13" ht="48" customHeight="1">
      <c r="A1" s="476" t="s">
        <v>166</v>
      </c>
      <c r="B1" s="476"/>
      <c r="C1" s="476"/>
      <c r="D1" s="476"/>
      <c r="E1" s="32"/>
      <c r="F1" s="32"/>
      <c r="G1" s="32"/>
      <c r="H1" s="32"/>
      <c r="I1" s="32"/>
      <c r="J1" s="32"/>
      <c r="K1" s="32"/>
      <c r="L1" s="32"/>
      <c r="M1" s="32"/>
    </row>
    <row r="2" spans="1:15" ht="18.75">
      <c r="A2" s="477" t="s">
        <v>153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</row>
    <row r="3" spans="1:15" ht="18.75">
      <c r="A3" s="477" t="s">
        <v>184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15" ht="28.5" customHeight="1" thickBot="1">
      <c r="A4" s="505" t="s">
        <v>334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</row>
    <row r="5" spans="1:15" ht="12.75">
      <c r="A5" s="511" t="s">
        <v>1</v>
      </c>
      <c r="B5" s="514" t="s">
        <v>142</v>
      </c>
      <c r="C5" s="517" t="s">
        <v>168</v>
      </c>
      <c r="D5" s="517"/>
      <c r="E5" s="517"/>
      <c r="F5" s="517" t="s">
        <v>169</v>
      </c>
      <c r="G5" s="517"/>
      <c r="H5" s="517"/>
      <c r="I5" s="518" t="s">
        <v>170</v>
      </c>
      <c r="J5" s="518"/>
      <c r="K5" s="518"/>
      <c r="L5" s="518"/>
      <c r="M5" s="518"/>
      <c r="N5" s="518"/>
      <c r="O5" s="519"/>
    </row>
    <row r="6" spans="1:15" ht="12.75" customHeight="1">
      <c r="A6" s="512"/>
      <c r="B6" s="515"/>
      <c r="C6" s="507" t="s">
        <v>171</v>
      </c>
      <c r="D6" s="507"/>
      <c r="E6" s="507"/>
      <c r="F6" s="507" t="s">
        <v>172</v>
      </c>
      <c r="G6" s="507"/>
      <c r="H6" s="507" t="s">
        <v>173</v>
      </c>
      <c r="I6" s="507" t="s">
        <v>158</v>
      </c>
      <c r="J6" s="507"/>
      <c r="K6" s="507"/>
      <c r="L6" s="507" t="s">
        <v>159</v>
      </c>
      <c r="M6" s="507"/>
      <c r="N6" s="507"/>
      <c r="O6" s="508" t="s">
        <v>160</v>
      </c>
    </row>
    <row r="7" spans="1:15" ht="12.75" customHeight="1">
      <c r="A7" s="512"/>
      <c r="B7" s="515"/>
      <c r="C7" s="509" t="s">
        <v>174</v>
      </c>
      <c r="D7" s="509" t="s">
        <v>175</v>
      </c>
      <c r="E7" s="507" t="s">
        <v>14</v>
      </c>
      <c r="F7" s="509" t="s">
        <v>176</v>
      </c>
      <c r="G7" s="509" t="s">
        <v>177</v>
      </c>
      <c r="H7" s="507"/>
      <c r="I7" s="506" t="s">
        <v>161</v>
      </c>
      <c r="J7" s="506" t="s">
        <v>162</v>
      </c>
      <c r="K7" s="507" t="s">
        <v>14</v>
      </c>
      <c r="L7" s="506" t="s">
        <v>161</v>
      </c>
      <c r="M7" s="506" t="s">
        <v>162</v>
      </c>
      <c r="N7" s="507" t="s">
        <v>14</v>
      </c>
      <c r="O7" s="508"/>
    </row>
    <row r="8" spans="1:15" ht="33" customHeight="1">
      <c r="A8" s="512"/>
      <c r="B8" s="515"/>
      <c r="C8" s="509"/>
      <c r="D8" s="509"/>
      <c r="E8" s="507"/>
      <c r="F8" s="509"/>
      <c r="G8" s="509"/>
      <c r="H8" s="507"/>
      <c r="I8" s="506"/>
      <c r="J8" s="506"/>
      <c r="K8" s="507"/>
      <c r="L8" s="506"/>
      <c r="M8" s="506"/>
      <c r="N8" s="507"/>
      <c r="O8" s="508"/>
    </row>
    <row r="9" spans="1:15" ht="12.75">
      <c r="A9" s="513"/>
      <c r="B9" s="516"/>
      <c r="C9" s="115" t="s">
        <v>178</v>
      </c>
      <c r="D9" s="115" t="s">
        <v>27</v>
      </c>
      <c r="E9" s="22" t="s">
        <v>179</v>
      </c>
      <c r="F9" s="22">
        <v>15</v>
      </c>
      <c r="G9" s="22">
        <v>16</v>
      </c>
      <c r="H9" s="22">
        <v>17</v>
      </c>
      <c r="I9" s="22">
        <v>18</v>
      </c>
      <c r="J9" s="22">
        <v>19</v>
      </c>
      <c r="K9" s="98" t="s">
        <v>180</v>
      </c>
      <c r="L9" s="98">
        <v>21</v>
      </c>
      <c r="M9" s="98">
        <v>22</v>
      </c>
      <c r="N9" s="98" t="s">
        <v>181</v>
      </c>
      <c r="O9" s="149" t="s">
        <v>182</v>
      </c>
    </row>
    <row r="10" spans="1:15" ht="12.75" customHeight="1">
      <c r="A10" s="150">
        <v>1</v>
      </c>
      <c r="B10" s="120" t="s">
        <v>35</v>
      </c>
      <c r="C10" s="314">
        <v>1306</v>
      </c>
      <c r="D10" s="314">
        <v>10</v>
      </c>
      <c r="E10" s="314">
        <f>D10+C10</f>
        <v>1316</v>
      </c>
      <c r="F10" s="314">
        <v>335058</v>
      </c>
      <c r="G10" s="314">
        <v>64213</v>
      </c>
      <c r="H10" s="314">
        <v>1764750000</v>
      </c>
      <c r="I10" s="314">
        <v>30</v>
      </c>
      <c r="J10" s="314">
        <v>28</v>
      </c>
      <c r="K10" s="314">
        <f>J10+I10</f>
        <v>58</v>
      </c>
      <c r="L10" s="314">
        <v>3</v>
      </c>
      <c r="M10" s="314">
        <v>1</v>
      </c>
      <c r="N10" s="314">
        <f>M10+L10</f>
        <v>4</v>
      </c>
      <c r="O10" s="314">
        <f>N10+K10</f>
        <v>62</v>
      </c>
    </row>
    <row r="11" spans="1:15" ht="12.75" customHeight="1">
      <c r="A11" s="150">
        <v>2</v>
      </c>
      <c r="B11" s="120" t="s">
        <v>36</v>
      </c>
      <c r="C11" s="315" t="s">
        <v>285</v>
      </c>
      <c r="D11" s="315" t="s">
        <v>286</v>
      </c>
      <c r="E11" s="315" t="s">
        <v>287</v>
      </c>
      <c r="F11" s="316" t="s">
        <v>288</v>
      </c>
      <c r="G11" s="316" t="s">
        <v>289</v>
      </c>
      <c r="H11" s="180"/>
      <c r="I11" s="317" t="s">
        <v>290</v>
      </c>
      <c r="J11" s="317" t="s">
        <v>291</v>
      </c>
      <c r="K11" s="317" t="s">
        <v>240</v>
      </c>
      <c r="L11" s="317" t="s">
        <v>292</v>
      </c>
      <c r="M11" s="317" t="s">
        <v>293</v>
      </c>
      <c r="N11" s="317" t="s">
        <v>294</v>
      </c>
      <c r="O11" s="317" t="s">
        <v>295</v>
      </c>
    </row>
    <row r="12" spans="1:15" ht="12.75" customHeight="1">
      <c r="A12" s="150">
        <v>3</v>
      </c>
      <c r="B12" s="121" t="s">
        <v>37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</row>
    <row r="13" spans="1:15" ht="12.75" customHeight="1">
      <c r="A13" s="150">
        <v>4</v>
      </c>
      <c r="B13" s="121" t="s">
        <v>38</v>
      </c>
      <c r="C13" s="180">
        <v>84</v>
      </c>
      <c r="D13" s="180">
        <v>3</v>
      </c>
      <c r="E13" s="180">
        <f>SUM(C13:D13)</f>
        <v>87</v>
      </c>
      <c r="F13" s="180">
        <v>83480</v>
      </c>
      <c r="G13" s="180">
        <v>380</v>
      </c>
      <c r="H13" s="180">
        <v>240734</v>
      </c>
      <c r="I13" s="180">
        <v>8</v>
      </c>
      <c r="J13" s="180">
        <v>16</v>
      </c>
      <c r="K13" s="180">
        <f>I13+J13</f>
        <v>24</v>
      </c>
      <c r="L13" s="180">
        <v>26</v>
      </c>
      <c r="M13" s="180">
        <v>32</v>
      </c>
      <c r="N13" s="180">
        <f>SUM(L13:M13)</f>
        <v>58</v>
      </c>
      <c r="O13" s="180">
        <f>N13+K13</f>
        <v>82</v>
      </c>
    </row>
    <row r="14" spans="1:15" ht="12.75" customHeight="1">
      <c r="A14" s="150">
        <v>5</v>
      </c>
      <c r="B14" s="121" t="s">
        <v>39</v>
      </c>
      <c r="C14" s="413">
        <v>4374</v>
      </c>
      <c r="D14" s="413">
        <v>33</v>
      </c>
      <c r="E14" s="413">
        <v>4407</v>
      </c>
      <c r="F14" s="413">
        <v>183368</v>
      </c>
      <c r="G14" s="413">
        <v>10369</v>
      </c>
      <c r="H14" s="413">
        <v>1131004</v>
      </c>
      <c r="I14" s="413">
        <v>23</v>
      </c>
      <c r="J14" s="413">
        <v>20</v>
      </c>
      <c r="K14" s="413">
        <v>43</v>
      </c>
      <c r="L14" s="413">
        <v>13</v>
      </c>
      <c r="M14" s="413">
        <v>15</v>
      </c>
      <c r="N14" s="413">
        <v>28</v>
      </c>
      <c r="O14" s="413">
        <v>71</v>
      </c>
    </row>
    <row r="15" spans="1:15" ht="12.75" customHeight="1">
      <c r="A15" s="150">
        <v>6</v>
      </c>
      <c r="B15" s="121" t="s">
        <v>40</v>
      </c>
      <c r="C15" s="179"/>
      <c r="D15" s="179"/>
      <c r="E15" s="318">
        <v>1.065</v>
      </c>
      <c r="F15" s="318"/>
      <c r="G15" s="318"/>
      <c r="H15" s="318"/>
      <c r="I15" s="318"/>
      <c r="J15" s="318"/>
      <c r="K15" s="318"/>
      <c r="L15" s="318">
        <v>27</v>
      </c>
      <c r="M15" s="318">
        <v>79</v>
      </c>
      <c r="N15" s="318">
        <v>106</v>
      </c>
      <c r="O15" s="179"/>
    </row>
    <row r="16" spans="1:15" ht="12.75" customHeight="1">
      <c r="A16" s="150">
        <v>7</v>
      </c>
      <c r="B16" s="120" t="s">
        <v>41</v>
      </c>
      <c r="C16" s="314">
        <v>1159</v>
      </c>
      <c r="D16" s="315" t="s">
        <v>296</v>
      </c>
      <c r="E16" s="314">
        <f>1159+7</f>
        <v>1166</v>
      </c>
      <c r="F16" s="315">
        <f>40528+54100+37538+62349+29764+46669+51237+60061</f>
        <v>382246</v>
      </c>
      <c r="G16" s="314">
        <f>2047+1128+1132+487+1431+5812+1796+17</f>
        <v>13850</v>
      </c>
      <c r="H16" s="315">
        <f>42885+210000+104560+451759+73838+2665305+158461+85037</f>
        <v>3791845</v>
      </c>
      <c r="I16" s="319">
        <f>30+3+2+4+2</f>
        <v>41</v>
      </c>
      <c r="J16" s="319">
        <f>40+2+2+1+3+5+1</f>
        <v>54</v>
      </c>
      <c r="K16" s="319">
        <f>41+54</f>
        <v>95</v>
      </c>
      <c r="L16" s="315" t="s">
        <v>297</v>
      </c>
      <c r="M16" s="315" t="s">
        <v>296</v>
      </c>
      <c r="N16" s="319">
        <v>15</v>
      </c>
      <c r="O16" s="319">
        <f>95+15</f>
        <v>110</v>
      </c>
    </row>
    <row r="17" spans="1:15" ht="12.75" customHeight="1">
      <c r="A17" s="150">
        <v>8</v>
      </c>
      <c r="B17" s="120" t="s">
        <v>42</v>
      </c>
      <c r="C17" s="320"/>
      <c r="D17" s="320"/>
      <c r="E17" s="175">
        <v>2089</v>
      </c>
      <c r="F17" s="320" t="s">
        <v>298</v>
      </c>
      <c r="G17" s="320" t="s">
        <v>299</v>
      </c>
      <c r="H17" s="175">
        <v>8610473</v>
      </c>
      <c r="I17" s="175"/>
      <c r="J17" s="175"/>
      <c r="K17" s="175">
        <v>87</v>
      </c>
      <c r="L17" s="175"/>
      <c r="M17" s="175"/>
      <c r="N17" s="175">
        <v>13</v>
      </c>
      <c r="O17" s="319">
        <f>K17+N17</f>
        <v>100</v>
      </c>
    </row>
    <row r="18" spans="1:15" ht="12.75" customHeight="1">
      <c r="A18" s="150">
        <v>9</v>
      </c>
      <c r="B18" s="122" t="s">
        <v>43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</row>
    <row r="19" spans="1:15" ht="12.75" customHeight="1">
      <c r="A19" s="150">
        <v>10</v>
      </c>
      <c r="B19" s="122" t="s">
        <v>44</v>
      </c>
      <c r="C19" s="321">
        <v>203</v>
      </c>
      <c r="D19" s="322">
        <v>15</v>
      </c>
      <c r="E19" s="321">
        <v>218</v>
      </c>
      <c r="F19" s="323">
        <v>176.192</v>
      </c>
      <c r="G19" s="321">
        <v>1.897</v>
      </c>
      <c r="H19" s="323" t="s">
        <v>300</v>
      </c>
      <c r="I19" s="319">
        <v>32</v>
      </c>
      <c r="J19" s="319">
        <v>28</v>
      </c>
      <c r="K19" s="319">
        <v>60</v>
      </c>
      <c r="L19" s="324">
        <v>0</v>
      </c>
      <c r="M19" s="324">
        <v>0</v>
      </c>
      <c r="N19" s="319">
        <v>0</v>
      </c>
      <c r="O19" s="319">
        <v>60</v>
      </c>
    </row>
    <row r="20" spans="1:15" ht="12.75" customHeight="1">
      <c r="A20" s="150">
        <v>11</v>
      </c>
      <c r="B20" s="122" t="s">
        <v>45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5" ht="12.75" customHeight="1">
      <c r="A21" s="150">
        <v>12</v>
      </c>
      <c r="B21" s="122" t="s">
        <v>46</v>
      </c>
      <c r="C21" s="424">
        <v>630</v>
      </c>
      <c r="D21" s="424">
        <v>4</v>
      </c>
      <c r="E21" s="424">
        <f>C21+D21</f>
        <v>634</v>
      </c>
      <c r="F21" s="424">
        <v>249735</v>
      </c>
      <c r="G21" s="424">
        <v>836</v>
      </c>
      <c r="H21" s="424">
        <v>250571</v>
      </c>
      <c r="I21" s="424">
        <v>7</v>
      </c>
      <c r="J21" s="424">
        <v>5</v>
      </c>
      <c r="K21" s="424">
        <v>12</v>
      </c>
      <c r="L21" s="424">
        <v>9</v>
      </c>
      <c r="M21" s="424">
        <v>2</v>
      </c>
      <c r="N21" s="424">
        <v>11</v>
      </c>
      <c r="O21" s="424">
        <f>SUM(K21,N21)</f>
        <v>23</v>
      </c>
    </row>
    <row r="22" spans="1:15" ht="12.75" customHeight="1">
      <c r="A22" s="150">
        <v>13</v>
      </c>
      <c r="B22" s="122" t="s">
        <v>47</v>
      </c>
      <c r="C22" s="179">
        <v>66</v>
      </c>
      <c r="D22" s="179">
        <v>13</v>
      </c>
      <c r="E22" s="179">
        <v>79</v>
      </c>
      <c r="F22" s="179">
        <v>106216</v>
      </c>
      <c r="G22" s="179">
        <v>796</v>
      </c>
      <c r="H22" s="179">
        <v>437304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9</v>
      </c>
    </row>
    <row r="23" spans="1:15" ht="12.75" customHeight="1">
      <c r="A23" s="150">
        <v>14</v>
      </c>
      <c r="B23" s="122" t="s">
        <v>48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</row>
    <row r="24" spans="1:15" ht="12.75" customHeight="1">
      <c r="A24" s="150">
        <v>15</v>
      </c>
      <c r="B24" s="122" t="s">
        <v>49</v>
      </c>
      <c r="C24" s="224" t="s">
        <v>301</v>
      </c>
      <c r="D24" s="224" t="s">
        <v>241</v>
      </c>
      <c r="E24" s="325">
        <f>D24+C24</f>
        <v>1269</v>
      </c>
      <c r="F24" s="224">
        <v>589148</v>
      </c>
      <c r="G24" s="224">
        <v>9801</v>
      </c>
      <c r="H24" s="224">
        <v>3703973</v>
      </c>
      <c r="I24" s="224">
        <v>11</v>
      </c>
      <c r="J24" s="224">
        <v>6</v>
      </c>
      <c r="K24" s="325">
        <f>J24+I24</f>
        <v>17</v>
      </c>
      <c r="L24" s="224">
        <v>19</v>
      </c>
      <c r="M24" s="224">
        <v>31</v>
      </c>
      <c r="N24" s="325">
        <f>M24+L24</f>
        <v>50</v>
      </c>
      <c r="O24" s="325">
        <f>K24+N24</f>
        <v>67</v>
      </c>
    </row>
    <row r="25" spans="1:15" ht="12.75" customHeight="1">
      <c r="A25" s="150">
        <v>16</v>
      </c>
      <c r="B25" s="122" t="s">
        <v>144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</row>
    <row r="26" spans="1:15" ht="12.75" customHeight="1">
      <c r="A26" s="150">
        <v>17</v>
      </c>
      <c r="B26" s="122" t="s">
        <v>145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</row>
    <row r="27" spans="1:15" ht="12.75" customHeight="1">
      <c r="A27" s="150">
        <v>18</v>
      </c>
      <c r="B27" s="122" t="s">
        <v>52</v>
      </c>
      <c r="C27" s="326">
        <v>17</v>
      </c>
      <c r="D27" s="326">
        <v>0</v>
      </c>
      <c r="E27" s="326">
        <f>C27+D27</f>
        <v>17</v>
      </c>
      <c r="F27" s="326">
        <v>90204</v>
      </c>
      <c r="G27" s="326">
        <v>4581</v>
      </c>
      <c r="H27" s="224">
        <v>828014000</v>
      </c>
      <c r="I27" s="326">
        <v>15</v>
      </c>
      <c r="J27" s="326">
        <v>9</v>
      </c>
      <c r="K27" s="326">
        <f>I27+J27</f>
        <v>24</v>
      </c>
      <c r="L27" s="326">
        <v>0</v>
      </c>
      <c r="M27" s="326">
        <v>0</v>
      </c>
      <c r="N27" s="326">
        <f>M27+L27</f>
        <v>0</v>
      </c>
      <c r="O27" s="326">
        <f>N28+K27</f>
        <v>24</v>
      </c>
    </row>
    <row r="28" spans="1:15" ht="12.75" customHeight="1">
      <c r="A28" s="150">
        <v>19</v>
      </c>
      <c r="B28" s="122" t="s">
        <v>53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</row>
    <row r="29" spans="1:15" ht="12.75" customHeight="1">
      <c r="A29" s="150">
        <v>20</v>
      </c>
      <c r="B29" s="443" t="s">
        <v>54</v>
      </c>
      <c r="C29" s="446">
        <v>654</v>
      </c>
      <c r="D29" s="446">
        <v>9</v>
      </c>
      <c r="E29" s="446">
        <v>663</v>
      </c>
      <c r="F29" s="446">
        <v>141.607</v>
      </c>
      <c r="G29" s="446">
        <v>31.23</v>
      </c>
      <c r="H29" s="446" t="s">
        <v>382</v>
      </c>
      <c r="I29" s="446">
        <v>13</v>
      </c>
      <c r="J29" s="446">
        <v>47</v>
      </c>
      <c r="K29" s="446">
        <v>60</v>
      </c>
      <c r="L29" s="446">
        <v>0</v>
      </c>
      <c r="M29" s="446">
        <v>0</v>
      </c>
      <c r="N29" s="446">
        <v>0</v>
      </c>
      <c r="O29" s="446">
        <v>60</v>
      </c>
    </row>
    <row r="30" spans="1:15" ht="12.75" customHeight="1">
      <c r="A30" s="150">
        <v>21</v>
      </c>
      <c r="B30" s="122" t="s">
        <v>55</v>
      </c>
      <c r="C30" s="445">
        <v>260</v>
      </c>
      <c r="D30" s="445">
        <v>7</v>
      </c>
      <c r="E30" s="445">
        <f>SUM(C30:D30)</f>
        <v>267</v>
      </c>
      <c r="F30" s="445">
        <v>292114</v>
      </c>
      <c r="G30" s="445">
        <v>26054</v>
      </c>
      <c r="H30" s="445">
        <v>2634771</v>
      </c>
      <c r="I30" s="445"/>
      <c r="J30" s="445"/>
      <c r="K30" s="445"/>
      <c r="L30" s="445"/>
      <c r="M30" s="445"/>
      <c r="N30" s="445"/>
      <c r="O30" s="445"/>
    </row>
    <row r="31" spans="1:15" ht="12.75" customHeight="1">
      <c r="A31" s="150">
        <v>22</v>
      </c>
      <c r="B31" s="122" t="s">
        <v>56</v>
      </c>
      <c r="C31" s="179">
        <v>32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>
        <v>39</v>
      </c>
      <c r="O31" s="179">
        <v>1</v>
      </c>
    </row>
    <row r="32" spans="1:15" ht="12.75" customHeight="1">
      <c r="A32" s="150">
        <v>23</v>
      </c>
      <c r="B32" s="122" t="s">
        <v>57</v>
      </c>
      <c r="C32" s="313">
        <v>472</v>
      </c>
      <c r="D32" s="313">
        <v>7</v>
      </c>
      <c r="E32" s="313">
        <v>479</v>
      </c>
      <c r="F32" s="313">
        <v>165510</v>
      </c>
      <c r="G32" s="313">
        <v>2511</v>
      </c>
      <c r="H32" s="179">
        <v>892885</v>
      </c>
      <c r="I32" s="179">
        <v>3</v>
      </c>
      <c r="J32" s="179">
        <v>5</v>
      </c>
      <c r="K32" s="179">
        <v>8</v>
      </c>
      <c r="L32" s="179">
        <v>1</v>
      </c>
      <c r="M32" s="179">
        <v>1</v>
      </c>
      <c r="N32" s="179">
        <v>2</v>
      </c>
      <c r="O32" s="179">
        <v>10</v>
      </c>
    </row>
    <row r="33" spans="1:15" ht="12.75" customHeight="1">
      <c r="A33" s="150">
        <v>24</v>
      </c>
      <c r="B33" s="122" t="s">
        <v>58</v>
      </c>
      <c r="C33" s="324">
        <v>6345</v>
      </c>
      <c r="D33" s="324">
        <v>838</v>
      </c>
      <c r="E33" s="324">
        <v>7183</v>
      </c>
      <c r="F33" s="324"/>
      <c r="G33" s="324">
        <v>5551981</v>
      </c>
      <c r="H33" s="324">
        <v>25983</v>
      </c>
      <c r="I33" s="324">
        <v>74</v>
      </c>
      <c r="J33" s="324">
        <v>43</v>
      </c>
      <c r="K33" s="324">
        <v>117</v>
      </c>
      <c r="L33" s="324">
        <v>62</v>
      </c>
      <c r="M33" s="324">
        <v>101</v>
      </c>
      <c r="N33" s="324">
        <v>163</v>
      </c>
      <c r="O33" s="324">
        <v>280</v>
      </c>
    </row>
    <row r="34" spans="1:15" ht="12.75" customHeight="1">
      <c r="A34" s="150">
        <v>25</v>
      </c>
      <c r="B34" s="122" t="s">
        <v>59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</row>
    <row r="35" spans="1:15" ht="12.75" customHeight="1">
      <c r="A35" s="150">
        <v>26</v>
      </c>
      <c r="B35" s="122" t="s">
        <v>60</v>
      </c>
      <c r="C35" s="324">
        <v>4020</v>
      </c>
      <c r="D35" s="324">
        <v>100</v>
      </c>
      <c r="E35" s="324">
        <v>4120</v>
      </c>
      <c r="F35" s="324">
        <v>682522</v>
      </c>
      <c r="G35" s="324">
        <v>13322</v>
      </c>
      <c r="H35" s="324">
        <v>1084729</v>
      </c>
      <c r="I35" s="324">
        <v>33</v>
      </c>
      <c r="J35" s="324">
        <v>28</v>
      </c>
      <c r="K35" s="324">
        <v>61</v>
      </c>
      <c r="L35" s="324">
        <v>11</v>
      </c>
      <c r="M35" s="324">
        <v>37</v>
      </c>
      <c r="N35" s="324">
        <f>SUM(L35:M35)</f>
        <v>48</v>
      </c>
      <c r="O35" s="324">
        <f>K35+N35</f>
        <v>109</v>
      </c>
    </row>
    <row r="36" spans="1:15" ht="12.75" customHeight="1">
      <c r="A36" s="150">
        <v>27</v>
      </c>
      <c r="B36" s="122" t="s">
        <v>62</v>
      </c>
      <c r="C36" s="179"/>
      <c r="D36" s="179"/>
      <c r="E36" s="296">
        <f aca="true" t="shared" si="0" ref="E36:E72">SUM(C36:D36)</f>
        <v>0</v>
      </c>
      <c r="F36" s="179"/>
      <c r="G36" s="179"/>
      <c r="H36" s="179"/>
      <c r="I36" s="179"/>
      <c r="J36" s="179"/>
      <c r="K36" s="296">
        <f>SUM(I36:J36)</f>
        <v>0</v>
      </c>
      <c r="L36" s="179"/>
      <c r="M36" s="179"/>
      <c r="N36" s="296">
        <f aca="true" t="shared" si="1" ref="N36:N72">SUM(L36:M36)</f>
        <v>0</v>
      </c>
      <c r="O36" s="296">
        <f aca="true" t="shared" si="2" ref="O36:O72">K36+N36</f>
        <v>0</v>
      </c>
    </row>
    <row r="37" spans="1:15" ht="12.75" customHeight="1">
      <c r="A37" s="150">
        <v>28</v>
      </c>
      <c r="B37" s="122" t="s">
        <v>61</v>
      </c>
      <c r="C37" s="179"/>
      <c r="D37" s="179"/>
      <c r="E37" s="296">
        <f t="shared" si="0"/>
        <v>0</v>
      </c>
      <c r="F37" s="179"/>
      <c r="G37" s="179"/>
      <c r="H37" s="179"/>
      <c r="I37" s="179"/>
      <c r="J37" s="179"/>
      <c r="K37" s="296">
        <f>SUM(I37:J37)</f>
        <v>0</v>
      </c>
      <c r="L37" s="179"/>
      <c r="M37" s="179"/>
      <c r="N37" s="296">
        <f t="shared" si="1"/>
        <v>0</v>
      </c>
      <c r="O37" s="296">
        <f t="shared" si="2"/>
        <v>0</v>
      </c>
    </row>
    <row r="38" spans="1:15" ht="12.75" customHeight="1">
      <c r="A38" s="150">
        <v>29</v>
      </c>
      <c r="B38" s="122" t="s">
        <v>136</v>
      </c>
      <c r="C38" s="179"/>
      <c r="D38" s="179"/>
      <c r="E38" s="296">
        <f t="shared" si="0"/>
        <v>0</v>
      </c>
      <c r="F38" s="179"/>
      <c r="G38" s="179"/>
      <c r="H38" s="179"/>
      <c r="I38" s="179"/>
      <c r="J38" s="179"/>
      <c r="K38" s="296">
        <f>SUM(I38:J38)</f>
        <v>0</v>
      </c>
      <c r="L38" s="179"/>
      <c r="M38" s="179"/>
      <c r="N38" s="296">
        <f t="shared" si="1"/>
        <v>0</v>
      </c>
      <c r="O38" s="296">
        <f t="shared" si="2"/>
        <v>0</v>
      </c>
    </row>
    <row r="39" spans="1:15" ht="12.75" customHeight="1">
      <c r="A39" s="150">
        <v>30</v>
      </c>
      <c r="B39" s="122" t="s">
        <v>167</v>
      </c>
      <c r="C39" s="297"/>
      <c r="D39" s="297"/>
      <c r="E39" s="296">
        <f t="shared" si="0"/>
        <v>0</v>
      </c>
      <c r="F39" s="179"/>
      <c r="G39" s="297"/>
      <c r="H39" s="297"/>
      <c r="I39" s="297"/>
      <c r="J39" s="297"/>
      <c r="K39" s="296">
        <f>SUM(I39:J39)</f>
        <v>0</v>
      </c>
      <c r="L39" s="297"/>
      <c r="M39" s="297"/>
      <c r="N39" s="296">
        <f t="shared" si="1"/>
        <v>0</v>
      </c>
      <c r="O39" s="296">
        <f t="shared" si="2"/>
        <v>0</v>
      </c>
    </row>
    <row r="40" spans="1:15" ht="12.75" customHeight="1">
      <c r="A40" s="150">
        <v>31</v>
      </c>
      <c r="B40" s="122" t="s">
        <v>64</v>
      </c>
      <c r="C40" s="179"/>
      <c r="D40" s="179"/>
      <c r="E40" s="296">
        <f t="shared" si="0"/>
        <v>0</v>
      </c>
      <c r="F40" s="179"/>
      <c r="G40" s="179"/>
      <c r="H40" s="179"/>
      <c r="I40" s="179"/>
      <c r="J40" s="179"/>
      <c r="K40" s="296">
        <f>SUM(I40:J40)</f>
        <v>0</v>
      </c>
      <c r="L40" s="179"/>
      <c r="M40" s="179"/>
      <c r="N40" s="296">
        <f t="shared" si="1"/>
        <v>0</v>
      </c>
      <c r="O40" s="296">
        <f t="shared" si="2"/>
        <v>0</v>
      </c>
    </row>
    <row r="41" spans="1:15" ht="12.75" customHeight="1">
      <c r="A41" s="150">
        <v>32</v>
      </c>
      <c r="B41" s="120" t="s">
        <v>138</v>
      </c>
      <c r="C41" s="179">
        <v>2009</v>
      </c>
      <c r="D41" s="179">
        <v>35</v>
      </c>
      <c r="E41" s="296">
        <f t="shared" si="0"/>
        <v>2044</v>
      </c>
      <c r="F41" s="179">
        <v>436677</v>
      </c>
      <c r="G41" s="179">
        <v>11099</v>
      </c>
      <c r="H41" s="179">
        <v>1814274</v>
      </c>
      <c r="I41" s="179"/>
      <c r="J41" s="179"/>
      <c r="K41" s="296">
        <v>90</v>
      </c>
      <c r="L41" s="179"/>
      <c r="M41" s="179"/>
      <c r="N41" s="296">
        <f t="shared" si="1"/>
        <v>0</v>
      </c>
      <c r="O41" s="296">
        <f t="shared" si="2"/>
        <v>90</v>
      </c>
    </row>
    <row r="42" spans="1:15" ht="12.75" customHeight="1">
      <c r="A42" s="150">
        <v>33</v>
      </c>
      <c r="B42" s="120" t="s">
        <v>67</v>
      </c>
      <c r="C42" s="313">
        <v>1530</v>
      </c>
      <c r="D42" s="332">
        <v>7</v>
      </c>
      <c r="E42" s="296">
        <f t="shared" si="0"/>
        <v>1537</v>
      </c>
      <c r="F42" s="313">
        <v>369854</v>
      </c>
      <c r="G42" s="313">
        <v>75770</v>
      </c>
      <c r="H42" s="313">
        <v>2368697</v>
      </c>
      <c r="I42" s="332">
        <v>23</v>
      </c>
      <c r="J42" s="332">
        <v>23</v>
      </c>
      <c r="K42" s="296">
        <f>SUM(I42:J42)</f>
        <v>46</v>
      </c>
      <c r="L42" s="332">
        <v>15</v>
      </c>
      <c r="M42" s="332">
        <v>6</v>
      </c>
      <c r="N42" s="296">
        <f t="shared" si="1"/>
        <v>21</v>
      </c>
      <c r="O42" s="296">
        <f t="shared" si="2"/>
        <v>67</v>
      </c>
    </row>
    <row r="43" spans="1:15" ht="12.75" customHeight="1">
      <c r="A43" s="150">
        <v>34</v>
      </c>
      <c r="B43" s="120" t="s">
        <v>68</v>
      </c>
      <c r="C43" s="179"/>
      <c r="D43" s="179"/>
      <c r="E43" s="296">
        <f t="shared" si="0"/>
        <v>0</v>
      </c>
      <c r="F43" s="179"/>
      <c r="G43" s="179"/>
      <c r="H43" s="179"/>
      <c r="I43" s="179"/>
      <c r="J43" s="179"/>
      <c r="K43" s="296">
        <f>SUM(I43:J43)</f>
        <v>0</v>
      </c>
      <c r="L43" s="179"/>
      <c r="M43" s="179"/>
      <c r="N43" s="296">
        <f t="shared" si="1"/>
        <v>0</v>
      </c>
      <c r="O43" s="296">
        <f t="shared" si="2"/>
        <v>0</v>
      </c>
    </row>
    <row r="44" spans="1:15" ht="12.75" customHeight="1">
      <c r="A44" s="150">
        <v>35</v>
      </c>
      <c r="B44" s="120" t="s">
        <v>69</v>
      </c>
      <c r="C44" s="179"/>
      <c r="D44" s="179"/>
      <c r="E44" s="296">
        <f t="shared" si="0"/>
        <v>0</v>
      </c>
      <c r="F44" s="179"/>
      <c r="G44" s="179"/>
      <c r="H44" s="179"/>
      <c r="I44" s="179"/>
      <c r="J44" s="179"/>
      <c r="K44" s="296">
        <f>SUM(I44:J44)</f>
        <v>0</v>
      </c>
      <c r="L44" s="179"/>
      <c r="M44" s="179"/>
      <c r="N44" s="296">
        <f t="shared" si="1"/>
        <v>0</v>
      </c>
      <c r="O44" s="296">
        <f t="shared" si="2"/>
        <v>0</v>
      </c>
    </row>
    <row r="45" spans="1:15" ht="12.75" customHeight="1">
      <c r="A45" s="150">
        <v>36</v>
      </c>
      <c r="B45" s="120" t="s">
        <v>70</v>
      </c>
      <c r="C45" s="179">
        <v>36</v>
      </c>
      <c r="D45" s="179">
        <v>29</v>
      </c>
      <c r="E45" s="296">
        <f t="shared" si="0"/>
        <v>65</v>
      </c>
      <c r="F45" s="179">
        <v>182000</v>
      </c>
      <c r="G45" s="179">
        <v>8899</v>
      </c>
      <c r="H45" s="179">
        <v>421118</v>
      </c>
      <c r="I45" s="179">
        <v>9</v>
      </c>
      <c r="J45" s="179">
        <v>9</v>
      </c>
      <c r="K45" s="296">
        <v>18</v>
      </c>
      <c r="L45" s="179"/>
      <c r="M45" s="179"/>
      <c r="N45" s="296">
        <v>86</v>
      </c>
      <c r="O45" s="296">
        <f t="shared" si="2"/>
        <v>104</v>
      </c>
    </row>
    <row r="46" spans="1:15" ht="12.75" customHeight="1">
      <c r="A46" s="150">
        <v>37</v>
      </c>
      <c r="B46" s="120" t="s">
        <v>71</v>
      </c>
      <c r="C46" s="314">
        <v>64</v>
      </c>
      <c r="D46" s="314">
        <v>51</v>
      </c>
      <c r="E46" s="296">
        <f t="shared" si="0"/>
        <v>115</v>
      </c>
      <c r="F46" s="314">
        <v>202620</v>
      </c>
      <c r="G46" s="314">
        <v>7873</v>
      </c>
      <c r="H46" s="314">
        <v>1565895</v>
      </c>
      <c r="I46" s="314">
        <v>10</v>
      </c>
      <c r="J46" s="314">
        <v>9</v>
      </c>
      <c r="K46" s="296">
        <f aca="true" t="shared" si="3" ref="K46:K51">SUM(I46:J46)</f>
        <v>19</v>
      </c>
      <c r="L46" s="314">
        <v>0</v>
      </c>
      <c r="M46" s="314">
        <v>0</v>
      </c>
      <c r="N46" s="296">
        <f t="shared" si="1"/>
        <v>0</v>
      </c>
      <c r="O46" s="296">
        <f t="shared" si="2"/>
        <v>19</v>
      </c>
    </row>
    <row r="47" spans="1:15" ht="12.75" customHeight="1">
      <c r="A47" s="150">
        <v>38</v>
      </c>
      <c r="B47" s="120" t="s">
        <v>72</v>
      </c>
      <c r="C47" s="179"/>
      <c r="D47" s="179"/>
      <c r="E47" s="296">
        <f t="shared" si="0"/>
        <v>0</v>
      </c>
      <c r="F47" s="179"/>
      <c r="G47" s="179"/>
      <c r="H47" s="179"/>
      <c r="I47" s="179"/>
      <c r="J47" s="179"/>
      <c r="K47" s="296">
        <f t="shared" si="3"/>
        <v>0</v>
      </c>
      <c r="L47" s="179"/>
      <c r="M47" s="179"/>
      <c r="N47" s="296">
        <f t="shared" si="1"/>
        <v>0</v>
      </c>
      <c r="O47" s="296">
        <f t="shared" si="2"/>
        <v>0</v>
      </c>
    </row>
    <row r="48" spans="1:15" ht="12.75" customHeight="1">
      <c r="A48" s="150">
        <v>39</v>
      </c>
      <c r="B48" s="120" t="s">
        <v>73</v>
      </c>
      <c r="C48" s="179"/>
      <c r="D48" s="179"/>
      <c r="E48" s="296">
        <f t="shared" si="0"/>
        <v>0</v>
      </c>
      <c r="F48" s="179"/>
      <c r="G48" s="179"/>
      <c r="H48" s="179"/>
      <c r="I48" s="179"/>
      <c r="J48" s="179"/>
      <c r="K48" s="296">
        <f t="shared" si="3"/>
        <v>0</v>
      </c>
      <c r="L48" s="179"/>
      <c r="M48" s="179"/>
      <c r="N48" s="296">
        <f t="shared" si="1"/>
        <v>0</v>
      </c>
      <c r="O48" s="296">
        <f t="shared" si="2"/>
        <v>0</v>
      </c>
    </row>
    <row r="49" spans="1:15" ht="12.75" customHeight="1">
      <c r="A49" s="150">
        <v>40</v>
      </c>
      <c r="B49" s="120" t="s">
        <v>74</v>
      </c>
      <c r="C49" s="179">
        <v>913</v>
      </c>
      <c r="D49" s="179"/>
      <c r="E49" s="296">
        <f t="shared" si="0"/>
        <v>913</v>
      </c>
      <c r="F49" s="179">
        <v>6572</v>
      </c>
      <c r="G49" s="179">
        <v>1007</v>
      </c>
      <c r="H49" s="179">
        <v>567872</v>
      </c>
      <c r="I49" s="179">
        <v>765</v>
      </c>
      <c r="J49" s="179">
        <v>289</v>
      </c>
      <c r="K49" s="296">
        <f t="shared" si="3"/>
        <v>1054</v>
      </c>
      <c r="L49" s="179"/>
      <c r="M49" s="179"/>
      <c r="N49" s="296">
        <f t="shared" si="1"/>
        <v>0</v>
      </c>
      <c r="O49" s="296">
        <f t="shared" si="2"/>
        <v>1054</v>
      </c>
    </row>
    <row r="50" spans="1:15" ht="12.75" customHeight="1">
      <c r="A50" s="150">
        <v>41</v>
      </c>
      <c r="B50" s="120" t="s">
        <v>75</v>
      </c>
      <c r="C50" s="179">
        <v>2412</v>
      </c>
      <c r="D50" s="179">
        <v>5</v>
      </c>
      <c r="E50" s="296">
        <f t="shared" si="0"/>
        <v>2417</v>
      </c>
      <c r="F50" s="179">
        <v>870502</v>
      </c>
      <c r="G50" s="179">
        <v>5454</v>
      </c>
      <c r="H50" s="179">
        <v>2576907</v>
      </c>
      <c r="I50" s="179">
        <v>65</v>
      </c>
      <c r="J50" s="179">
        <v>35</v>
      </c>
      <c r="K50" s="296">
        <f t="shared" si="3"/>
        <v>100</v>
      </c>
      <c r="L50" s="179">
        <v>4</v>
      </c>
      <c r="M50" s="179">
        <v>6</v>
      </c>
      <c r="N50" s="296">
        <f t="shared" si="1"/>
        <v>10</v>
      </c>
      <c r="O50" s="296">
        <f t="shared" si="2"/>
        <v>110</v>
      </c>
    </row>
    <row r="51" spans="1:15" ht="12.75" customHeight="1">
      <c r="A51" s="150">
        <v>42</v>
      </c>
      <c r="B51" s="120" t="s">
        <v>76</v>
      </c>
      <c r="C51" s="179"/>
      <c r="D51" s="179"/>
      <c r="E51" s="296">
        <f t="shared" si="0"/>
        <v>0</v>
      </c>
      <c r="F51" s="179"/>
      <c r="G51" s="179"/>
      <c r="H51" s="179"/>
      <c r="I51" s="179"/>
      <c r="J51" s="179"/>
      <c r="K51" s="296">
        <f t="shared" si="3"/>
        <v>0</v>
      </c>
      <c r="L51" s="179"/>
      <c r="M51" s="179"/>
      <c r="N51" s="296">
        <f t="shared" si="1"/>
        <v>0</v>
      </c>
      <c r="O51" s="296">
        <f t="shared" si="2"/>
        <v>0</v>
      </c>
    </row>
    <row r="52" spans="1:15" ht="12.75" customHeight="1">
      <c r="A52" s="150">
        <v>43</v>
      </c>
      <c r="B52" s="120" t="s">
        <v>77</v>
      </c>
      <c r="C52" s="259">
        <v>487</v>
      </c>
      <c r="D52" s="259">
        <v>2</v>
      </c>
      <c r="E52" s="259">
        <f>C52+D52</f>
        <v>489</v>
      </c>
      <c r="F52" s="259">
        <v>148890</v>
      </c>
      <c r="G52" s="259">
        <v>24087</v>
      </c>
      <c r="H52" s="259">
        <v>844723</v>
      </c>
      <c r="I52" s="259">
        <v>4</v>
      </c>
      <c r="J52" s="259">
        <v>2</v>
      </c>
      <c r="K52" s="259">
        <f>I52+J52</f>
        <v>6</v>
      </c>
      <c r="L52" s="259">
        <v>4</v>
      </c>
      <c r="M52" s="259">
        <v>2</v>
      </c>
      <c r="N52" s="259">
        <f>L52+M52</f>
        <v>6</v>
      </c>
      <c r="O52" s="259">
        <f>K52+N52</f>
        <v>12</v>
      </c>
    </row>
    <row r="53" spans="1:15" ht="12.75" customHeight="1">
      <c r="A53" s="150">
        <v>44</v>
      </c>
      <c r="B53" s="120" t="s">
        <v>78</v>
      </c>
      <c r="C53" s="353">
        <v>1779</v>
      </c>
      <c r="D53" s="353">
        <v>15</v>
      </c>
      <c r="E53" s="353">
        <v>1794</v>
      </c>
      <c r="F53" s="353">
        <v>215700</v>
      </c>
      <c r="G53" s="353">
        <v>1515</v>
      </c>
      <c r="H53" s="353">
        <v>935000</v>
      </c>
      <c r="I53" s="353">
        <v>43</v>
      </c>
      <c r="J53" s="353">
        <v>41</v>
      </c>
      <c r="K53" s="353">
        <v>84</v>
      </c>
      <c r="L53" s="353">
        <v>103</v>
      </c>
      <c r="M53" s="353">
        <v>66</v>
      </c>
      <c r="N53" s="353">
        <v>169</v>
      </c>
      <c r="O53" s="353">
        <v>253</v>
      </c>
    </row>
    <row r="54" spans="1:15" ht="12.75" customHeight="1">
      <c r="A54" s="150">
        <v>45</v>
      </c>
      <c r="B54" s="120" t="s">
        <v>79</v>
      </c>
      <c r="C54" s="233"/>
      <c r="D54" s="233"/>
      <c r="E54" s="353">
        <f t="shared" si="0"/>
        <v>0</v>
      </c>
      <c r="F54" s="233"/>
      <c r="G54" s="233"/>
      <c r="H54" s="233"/>
      <c r="I54" s="233"/>
      <c r="J54" s="233"/>
      <c r="K54" s="353">
        <f aca="true" t="shared" si="4" ref="K54:K62">SUM(I54:J54)</f>
        <v>0</v>
      </c>
      <c r="L54" s="233"/>
      <c r="M54" s="233"/>
      <c r="N54" s="353">
        <f t="shared" si="1"/>
        <v>0</v>
      </c>
      <c r="O54" s="353">
        <f t="shared" si="2"/>
        <v>0</v>
      </c>
    </row>
    <row r="55" spans="1:15" ht="12.75" customHeight="1">
      <c r="A55" s="150">
        <v>46</v>
      </c>
      <c r="B55" s="120" t="s">
        <v>80</v>
      </c>
      <c r="C55" s="233"/>
      <c r="D55" s="233"/>
      <c r="E55" s="353">
        <f t="shared" si="0"/>
        <v>0</v>
      </c>
      <c r="F55" s="233"/>
      <c r="G55" s="233"/>
      <c r="H55" s="233"/>
      <c r="I55" s="233"/>
      <c r="J55" s="233"/>
      <c r="K55" s="353">
        <f t="shared" si="4"/>
        <v>0</v>
      </c>
      <c r="L55" s="233"/>
      <c r="M55" s="233"/>
      <c r="N55" s="353">
        <f t="shared" si="1"/>
        <v>0</v>
      </c>
      <c r="O55" s="353">
        <f t="shared" si="2"/>
        <v>0</v>
      </c>
    </row>
    <row r="56" spans="1:15" ht="12.75" customHeight="1">
      <c r="A56" s="150">
        <v>47</v>
      </c>
      <c r="B56" s="120" t="s">
        <v>81</v>
      </c>
      <c r="C56" s="233"/>
      <c r="D56" s="233"/>
      <c r="E56" s="353">
        <f t="shared" si="0"/>
        <v>0</v>
      </c>
      <c r="F56" s="233"/>
      <c r="G56" s="233"/>
      <c r="H56" s="233"/>
      <c r="I56" s="233"/>
      <c r="J56" s="233"/>
      <c r="K56" s="353">
        <f t="shared" si="4"/>
        <v>0</v>
      </c>
      <c r="L56" s="233"/>
      <c r="M56" s="233"/>
      <c r="N56" s="353">
        <f t="shared" si="1"/>
        <v>0</v>
      </c>
      <c r="O56" s="353">
        <f t="shared" si="2"/>
        <v>0</v>
      </c>
    </row>
    <row r="57" spans="1:15" ht="12.75" customHeight="1">
      <c r="A57" s="150">
        <v>48</v>
      </c>
      <c r="B57" s="120" t="s">
        <v>149</v>
      </c>
      <c r="C57" s="179"/>
      <c r="D57" s="179"/>
      <c r="E57" s="296">
        <f t="shared" si="0"/>
        <v>0</v>
      </c>
      <c r="F57" s="179"/>
      <c r="G57" s="179"/>
      <c r="H57" s="179"/>
      <c r="I57" s="179"/>
      <c r="J57" s="179"/>
      <c r="K57" s="296">
        <f t="shared" si="4"/>
        <v>0</v>
      </c>
      <c r="L57" s="179"/>
      <c r="M57" s="179"/>
      <c r="N57" s="296">
        <f t="shared" si="1"/>
        <v>0</v>
      </c>
      <c r="O57" s="296">
        <f t="shared" si="2"/>
        <v>0</v>
      </c>
    </row>
    <row r="58" spans="1:15" ht="12.75" customHeight="1">
      <c r="A58" s="150">
        <v>49</v>
      </c>
      <c r="B58" s="120" t="s">
        <v>83</v>
      </c>
      <c r="C58" s="179"/>
      <c r="D58" s="179"/>
      <c r="E58" s="296">
        <f t="shared" si="0"/>
        <v>0</v>
      </c>
      <c r="F58" s="179"/>
      <c r="G58" s="179"/>
      <c r="H58" s="179"/>
      <c r="I58" s="179"/>
      <c r="J58" s="179"/>
      <c r="K58" s="296">
        <f t="shared" si="4"/>
        <v>0</v>
      </c>
      <c r="L58" s="179"/>
      <c r="M58" s="179"/>
      <c r="N58" s="296">
        <f t="shared" si="1"/>
        <v>0</v>
      </c>
      <c r="O58" s="296">
        <f t="shared" si="2"/>
        <v>0</v>
      </c>
    </row>
    <row r="59" spans="1:15" ht="12.75" customHeight="1">
      <c r="A59" s="150">
        <v>50</v>
      </c>
      <c r="B59" s="120" t="s">
        <v>84</v>
      </c>
      <c r="C59" s="179"/>
      <c r="D59" s="179"/>
      <c r="E59" s="296">
        <f t="shared" si="0"/>
        <v>0</v>
      </c>
      <c r="F59" s="179"/>
      <c r="G59" s="179"/>
      <c r="H59" s="179"/>
      <c r="I59" s="179"/>
      <c r="J59" s="179"/>
      <c r="K59" s="296">
        <f t="shared" si="4"/>
        <v>0</v>
      </c>
      <c r="L59" s="179"/>
      <c r="M59" s="179"/>
      <c r="N59" s="296">
        <f t="shared" si="1"/>
        <v>0</v>
      </c>
      <c r="O59" s="296">
        <f t="shared" si="2"/>
        <v>0</v>
      </c>
    </row>
    <row r="60" spans="1:15" ht="12.75" customHeight="1">
      <c r="A60" s="150">
        <v>51</v>
      </c>
      <c r="B60" s="120" t="s">
        <v>86</v>
      </c>
      <c r="C60" s="224">
        <v>31</v>
      </c>
      <c r="D60" s="224">
        <v>0</v>
      </c>
      <c r="E60" s="296">
        <f t="shared" si="0"/>
        <v>31</v>
      </c>
      <c r="F60" s="224">
        <v>203258</v>
      </c>
      <c r="G60" s="224">
        <v>3267</v>
      </c>
      <c r="H60" s="224">
        <v>815139</v>
      </c>
      <c r="I60" s="224">
        <v>37</v>
      </c>
      <c r="J60" s="224">
        <v>45</v>
      </c>
      <c r="K60" s="296">
        <f t="shared" si="4"/>
        <v>82</v>
      </c>
      <c r="L60" s="224">
        <v>0</v>
      </c>
      <c r="M60" s="224">
        <v>0</v>
      </c>
      <c r="N60" s="296">
        <f t="shared" si="1"/>
        <v>0</v>
      </c>
      <c r="O60" s="296">
        <f t="shared" si="2"/>
        <v>82</v>
      </c>
    </row>
    <row r="61" spans="1:15" ht="12.75" customHeight="1">
      <c r="A61" s="150">
        <v>52</v>
      </c>
      <c r="B61" s="120" t="s">
        <v>85</v>
      </c>
      <c r="C61" s="179"/>
      <c r="D61" s="179"/>
      <c r="E61" s="296">
        <f t="shared" si="0"/>
        <v>0</v>
      </c>
      <c r="F61" s="179"/>
      <c r="G61" s="179"/>
      <c r="H61" s="179"/>
      <c r="I61" s="179"/>
      <c r="J61" s="179"/>
      <c r="K61" s="296">
        <f t="shared" si="4"/>
        <v>0</v>
      </c>
      <c r="L61" s="179"/>
      <c r="M61" s="179"/>
      <c r="N61" s="296">
        <f t="shared" si="1"/>
        <v>0</v>
      </c>
      <c r="O61" s="296">
        <f t="shared" si="2"/>
        <v>0</v>
      </c>
    </row>
    <row r="62" spans="1:15" ht="12.75" customHeight="1">
      <c r="A62" s="150">
        <v>53</v>
      </c>
      <c r="B62" s="120" t="s">
        <v>87</v>
      </c>
      <c r="C62" s="328">
        <v>1052</v>
      </c>
      <c r="D62" s="333">
        <v>321</v>
      </c>
      <c r="E62" s="296">
        <f t="shared" si="0"/>
        <v>1373</v>
      </c>
      <c r="F62" s="334">
        <v>235949</v>
      </c>
      <c r="G62" s="334">
        <v>69928</v>
      </c>
      <c r="H62" s="334">
        <v>1189594</v>
      </c>
      <c r="I62" s="334">
        <v>17</v>
      </c>
      <c r="J62" s="333">
        <v>15</v>
      </c>
      <c r="K62" s="296">
        <f t="shared" si="4"/>
        <v>32</v>
      </c>
      <c r="L62" s="333"/>
      <c r="M62" s="333"/>
      <c r="N62" s="296">
        <f t="shared" si="1"/>
        <v>0</v>
      </c>
      <c r="O62" s="296">
        <f t="shared" si="2"/>
        <v>32</v>
      </c>
    </row>
    <row r="63" spans="1:15" ht="12.75" customHeight="1">
      <c r="A63" s="150">
        <v>54</v>
      </c>
      <c r="B63" s="120" t="s">
        <v>88</v>
      </c>
      <c r="C63" s="179">
        <v>858</v>
      </c>
      <c r="D63" s="179">
        <v>15</v>
      </c>
      <c r="E63" s="296">
        <f t="shared" si="0"/>
        <v>873</v>
      </c>
      <c r="F63" s="179">
        <v>594799</v>
      </c>
      <c r="G63" s="179">
        <v>10345</v>
      </c>
      <c r="H63" s="179">
        <v>1339209</v>
      </c>
      <c r="I63" s="179">
        <v>31</v>
      </c>
      <c r="J63" s="179">
        <v>20</v>
      </c>
      <c r="K63" s="296">
        <v>51</v>
      </c>
      <c r="L63" s="179">
        <v>3</v>
      </c>
      <c r="M63" s="179">
        <v>3</v>
      </c>
      <c r="N63" s="296">
        <v>6</v>
      </c>
      <c r="O63" s="296">
        <f t="shared" si="2"/>
        <v>57</v>
      </c>
    </row>
    <row r="64" spans="1:15" ht="12.75" customHeight="1">
      <c r="A64" s="150">
        <v>55</v>
      </c>
      <c r="B64" s="120" t="s">
        <v>89</v>
      </c>
      <c r="C64" s="179"/>
      <c r="D64" s="179"/>
      <c r="E64" s="296">
        <f t="shared" si="0"/>
        <v>0</v>
      </c>
      <c r="F64" s="179"/>
      <c r="G64" s="179"/>
      <c r="H64" s="179"/>
      <c r="I64" s="179"/>
      <c r="J64" s="179"/>
      <c r="K64" s="296">
        <f>SUM(I64:J64)</f>
        <v>0</v>
      </c>
      <c r="L64" s="179"/>
      <c r="M64" s="179"/>
      <c r="N64" s="296">
        <f t="shared" si="1"/>
        <v>0</v>
      </c>
      <c r="O64" s="296">
        <f t="shared" si="2"/>
        <v>0</v>
      </c>
    </row>
    <row r="65" spans="1:15" ht="12.75" customHeight="1">
      <c r="A65" s="150">
        <v>56</v>
      </c>
      <c r="B65" s="120" t="s">
        <v>139</v>
      </c>
      <c r="C65" s="224">
        <v>1018</v>
      </c>
      <c r="D65" s="224">
        <v>351</v>
      </c>
      <c r="E65" s="224">
        <v>1369</v>
      </c>
      <c r="F65" s="224">
        <v>1057684</v>
      </c>
      <c r="G65" s="224">
        <v>46862</v>
      </c>
      <c r="H65" s="224">
        <v>3413275</v>
      </c>
      <c r="I65" s="224">
        <v>58</v>
      </c>
      <c r="J65" s="224">
        <v>49</v>
      </c>
      <c r="K65" s="224">
        <v>117</v>
      </c>
      <c r="L65" s="224">
        <v>2</v>
      </c>
      <c r="M65" s="224">
        <v>11</v>
      </c>
      <c r="N65" s="224">
        <v>13</v>
      </c>
      <c r="O65" s="223">
        <v>130</v>
      </c>
    </row>
    <row r="66" spans="1:15" ht="12.75" customHeight="1">
      <c r="A66" s="150">
        <v>57</v>
      </c>
      <c r="B66" s="120" t="s">
        <v>90</v>
      </c>
      <c r="C66" s="179">
        <v>2097</v>
      </c>
      <c r="D66" s="179">
        <v>40</v>
      </c>
      <c r="E66" s="296">
        <f t="shared" si="0"/>
        <v>2137</v>
      </c>
      <c r="F66" s="179">
        <v>322444</v>
      </c>
      <c r="G66" s="179">
        <v>4197</v>
      </c>
      <c r="H66" s="179">
        <v>142994</v>
      </c>
      <c r="I66" s="179">
        <v>2</v>
      </c>
      <c r="J66" s="179">
        <v>4</v>
      </c>
      <c r="K66" s="296">
        <v>6</v>
      </c>
      <c r="L66" s="179">
        <v>3</v>
      </c>
      <c r="M66" s="179">
        <v>3</v>
      </c>
      <c r="N66" s="296">
        <v>6</v>
      </c>
      <c r="O66" s="296">
        <f t="shared" si="2"/>
        <v>12</v>
      </c>
    </row>
    <row r="67" spans="1:15" ht="12.75" customHeight="1">
      <c r="A67" s="150">
        <v>58</v>
      </c>
      <c r="B67" s="120" t="s">
        <v>92</v>
      </c>
      <c r="C67" s="179">
        <v>1876</v>
      </c>
      <c r="D67" s="179">
        <v>1</v>
      </c>
      <c r="E67" s="296">
        <f t="shared" si="0"/>
        <v>1877</v>
      </c>
      <c r="F67" s="179">
        <v>612243</v>
      </c>
      <c r="G67" s="179">
        <v>75502</v>
      </c>
      <c r="H67" s="179">
        <v>3983251</v>
      </c>
      <c r="I67" s="179">
        <v>27</v>
      </c>
      <c r="J67" s="179">
        <v>22</v>
      </c>
      <c r="K67" s="296">
        <f>SUM(I67:J67)</f>
        <v>49</v>
      </c>
      <c r="L67" s="179">
        <v>0</v>
      </c>
      <c r="M67" s="179">
        <v>0</v>
      </c>
      <c r="N67" s="296">
        <f t="shared" si="1"/>
        <v>0</v>
      </c>
      <c r="O67" s="296">
        <f t="shared" si="2"/>
        <v>49</v>
      </c>
    </row>
    <row r="68" spans="1:15" ht="12.75" customHeight="1">
      <c r="A68" s="150">
        <v>59</v>
      </c>
      <c r="B68" s="120" t="s">
        <v>140</v>
      </c>
      <c r="C68" s="179"/>
      <c r="D68" s="179"/>
      <c r="E68" s="296">
        <f t="shared" si="0"/>
        <v>0</v>
      </c>
      <c r="F68" s="179"/>
      <c r="G68" s="179"/>
      <c r="H68" s="179"/>
      <c r="I68" s="179"/>
      <c r="J68" s="179"/>
      <c r="K68" s="296">
        <f>SUM(I68:J68)</f>
        <v>0</v>
      </c>
      <c r="L68" s="179"/>
      <c r="M68" s="179"/>
      <c r="N68" s="296">
        <f t="shared" si="1"/>
        <v>0</v>
      </c>
      <c r="O68" s="296">
        <f t="shared" si="2"/>
        <v>0</v>
      </c>
    </row>
    <row r="69" spans="1:15" ht="12.75" customHeight="1">
      <c r="A69" s="150">
        <v>60</v>
      </c>
      <c r="B69" s="120" t="s">
        <v>94</v>
      </c>
      <c r="C69" s="313">
        <v>128</v>
      </c>
      <c r="D69" s="335">
        <v>69</v>
      </c>
      <c r="E69" s="336">
        <v>287</v>
      </c>
      <c r="F69" s="336">
        <v>230262</v>
      </c>
      <c r="G69" s="336">
        <v>2582</v>
      </c>
      <c r="H69" s="336" t="s">
        <v>249</v>
      </c>
      <c r="I69" s="336">
        <v>0</v>
      </c>
      <c r="J69" s="335">
        <v>0</v>
      </c>
      <c r="K69" s="335">
        <v>0</v>
      </c>
      <c r="L69" s="335">
        <v>6</v>
      </c>
      <c r="M69" s="335">
        <v>52</v>
      </c>
      <c r="N69" s="313">
        <v>58</v>
      </c>
      <c r="O69" s="313">
        <v>58</v>
      </c>
    </row>
    <row r="70" spans="1:15" ht="12.75" customHeight="1">
      <c r="A70" s="150">
        <v>61</v>
      </c>
      <c r="B70" s="120" t="s">
        <v>95</v>
      </c>
      <c r="C70" s="329">
        <v>1525</v>
      </c>
      <c r="D70" s="330">
        <v>0</v>
      </c>
      <c r="E70" s="296">
        <f t="shared" si="0"/>
        <v>1525</v>
      </c>
      <c r="F70" s="329">
        <v>456118</v>
      </c>
      <c r="G70" s="329">
        <v>3392</v>
      </c>
      <c r="H70" s="329">
        <v>781222</v>
      </c>
      <c r="I70" s="330"/>
      <c r="J70" s="330"/>
      <c r="K70" s="296">
        <f>SUM(I70:J70)</f>
        <v>0</v>
      </c>
      <c r="L70" s="330">
        <v>21</v>
      </c>
      <c r="M70" s="330">
        <v>8</v>
      </c>
      <c r="N70" s="296">
        <f t="shared" si="1"/>
        <v>29</v>
      </c>
      <c r="O70" s="296">
        <f t="shared" si="2"/>
        <v>29</v>
      </c>
    </row>
    <row r="71" spans="1:15" ht="12.75" customHeight="1">
      <c r="A71" s="150">
        <v>62</v>
      </c>
      <c r="B71" s="120" t="s">
        <v>96</v>
      </c>
      <c r="C71" s="179"/>
      <c r="D71" s="179"/>
      <c r="E71" s="296">
        <f t="shared" si="0"/>
        <v>0</v>
      </c>
      <c r="F71" s="179"/>
      <c r="G71" s="179"/>
      <c r="H71" s="179"/>
      <c r="I71" s="179"/>
      <c r="J71" s="179"/>
      <c r="K71" s="296">
        <f>SUM(I71:J71)</f>
        <v>0</v>
      </c>
      <c r="L71" s="179"/>
      <c r="M71" s="179"/>
      <c r="N71" s="296">
        <f t="shared" si="1"/>
        <v>0</v>
      </c>
      <c r="O71" s="296">
        <f t="shared" si="2"/>
        <v>0</v>
      </c>
    </row>
    <row r="72" spans="1:15" ht="12.75" customHeight="1">
      <c r="A72" s="150">
        <v>63</v>
      </c>
      <c r="B72" s="120" t="s">
        <v>97</v>
      </c>
      <c r="C72" s="179">
        <v>99</v>
      </c>
      <c r="D72" s="179">
        <v>42</v>
      </c>
      <c r="E72" s="296">
        <f t="shared" si="0"/>
        <v>141</v>
      </c>
      <c r="F72" s="179">
        <v>97224</v>
      </c>
      <c r="G72" s="179">
        <v>2071</v>
      </c>
      <c r="H72" s="179">
        <v>423169</v>
      </c>
      <c r="I72" s="179">
        <v>27</v>
      </c>
      <c r="J72" s="179">
        <v>23</v>
      </c>
      <c r="K72" s="296">
        <f>SUM(I72:J72)</f>
        <v>50</v>
      </c>
      <c r="L72" s="179">
        <v>2</v>
      </c>
      <c r="M72" s="179">
        <v>3</v>
      </c>
      <c r="N72" s="296">
        <f t="shared" si="1"/>
        <v>5</v>
      </c>
      <c r="O72" s="296">
        <f t="shared" si="2"/>
        <v>55</v>
      </c>
    </row>
    <row r="73" spans="1:15" ht="12.75" customHeight="1" thickBot="1">
      <c r="A73" s="503" t="s">
        <v>160</v>
      </c>
      <c r="B73" s="504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</row>
    <row r="75" spans="2:14" ht="13.5">
      <c r="B75" s="337" t="s">
        <v>99</v>
      </c>
      <c r="C75" s="338"/>
      <c r="D75" s="339"/>
      <c r="E75" s="340"/>
      <c r="F75" s="340"/>
      <c r="G75" s="340"/>
      <c r="H75" s="340"/>
      <c r="I75" s="340"/>
      <c r="J75" s="341"/>
      <c r="K75" s="341"/>
      <c r="L75" s="339"/>
      <c r="M75" s="342"/>
      <c r="N75" s="343"/>
    </row>
    <row r="76" spans="2:14" ht="12.75">
      <c r="B76" s="510" t="s">
        <v>100</v>
      </c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</row>
    <row r="77" spans="2:14" ht="12.75">
      <c r="B77" s="510" t="s">
        <v>101</v>
      </c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</row>
  </sheetData>
  <sheetProtection/>
  <mergeCells count="29">
    <mergeCell ref="B77:N77"/>
    <mergeCell ref="A5:A9"/>
    <mergeCell ref="B5:B9"/>
    <mergeCell ref="C5:E5"/>
    <mergeCell ref="F5:H5"/>
    <mergeCell ref="I5:O5"/>
    <mergeCell ref="C6:E6"/>
    <mergeCell ref="B76:N76"/>
    <mergeCell ref="F6:G6"/>
    <mergeCell ref="H6:H8"/>
    <mergeCell ref="A1:D1"/>
    <mergeCell ref="I7:I8"/>
    <mergeCell ref="J7:J8"/>
    <mergeCell ref="K7:K8"/>
    <mergeCell ref="I6:K6"/>
    <mergeCell ref="C7:C8"/>
    <mergeCell ref="D7:D8"/>
    <mergeCell ref="E7:E8"/>
    <mergeCell ref="F7:F8"/>
    <mergeCell ref="G7:G8"/>
    <mergeCell ref="A73:B73"/>
    <mergeCell ref="A4:O4"/>
    <mergeCell ref="A2:O2"/>
    <mergeCell ref="A3:O3"/>
    <mergeCell ref="L7:L8"/>
    <mergeCell ref="M7:M8"/>
    <mergeCell ref="L6:N6"/>
    <mergeCell ref="O6:O8"/>
    <mergeCell ref="N7:N8"/>
  </mergeCells>
  <printOptions/>
  <pageMargins left="0.5" right="0.5" top="1" bottom="0.5" header="0" footer="0"/>
  <pageSetup horizontalDpi="600" verticalDpi="600" orientation="landscape" r:id="rId1"/>
  <ignoredErrors>
    <ignoredError sqref="C9:D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zoomScale="115" zoomScaleNormal="115" zoomScalePageLayoutView="0" workbookViewId="0" topLeftCell="A1">
      <selection activeCell="L51" sqref="L51"/>
    </sheetView>
  </sheetViews>
  <sheetFormatPr defaultColWidth="9.140625" defaultRowHeight="12.75"/>
  <cols>
    <col min="1" max="1" width="4.421875" style="0" customWidth="1"/>
    <col min="2" max="2" width="13.28125" style="126" customWidth="1"/>
    <col min="3" max="3" width="7.28125" style="0" customWidth="1"/>
    <col min="4" max="4" width="6.28125" style="0" customWidth="1"/>
    <col min="5" max="6" width="7.140625" style="0" customWidth="1"/>
    <col min="7" max="7" width="8.00390625" style="0" customWidth="1"/>
    <col min="8" max="8" width="7.00390625" style="0" customWidth="1"/>
    <col min="9" max="9" width="7.28125" style="0" customWidth="1"/>
    <col min="10" max="10" width="8.57421875" style="0" customWidth="1"/>
    <col min="11" max="11" width="7.57421875" style="0" customWidth="1"/>
    <col min="12" max="12" width="10.7109375" style="0" customWidth="1"/>
    <col min="13" max="13" width="10.140625" style="0" customWidth="1"/>
    <col min="14" max="14" width="11.7109375" style="0" customWidth="1"/>
    <col min="15" max="15" width="11.421875" style="0" customWidth="1"/>
  </cols>
  <sheetData>
    <row r="1" spans="1:17" ht="64.5" customHeight="1">
      <c r="A1" s="466" t="s">
        <v>232</v>
      </c>
      <c r="B1" s="466"/>
      <c r="C1" s="466"/>
      <c r="D1" s="106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.75">
      <c r="A2" s="521" t="s">
        <v>185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</row>
    <row r="3" spans="1:17" ht="16.5">
      <c r="A3" s="522" t="s">
        <v>340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</row>
    <row r="4" spans="1:17" ht="18.75">
      <c r="A4" s="523" t="s">
        <v>339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</row>
    <row r="5" spans="1:7" ht="12.75">
      <c r="A5" s="127"/>
      <c r="C5" s="126"/>
      <c r="D5" s="126"/>
      <c r="E5" s="126"/>
      <c r="F5" s="126"/>
      <c r="G5" s="126"/>
    </row>
    <row r="6" spans="1:17" ht="12.75">
      <c r="A6" s="525" t="s">
        <v>1</v>
      </c>
      <c r="B6" s="526" t="s">
        <v>2</v>
      </c>
      <c r="C6" s="527" t="s">
        <v>186</v>
      </c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</row>
    <row r="7" spans="1:17" ht="27" customHeight="1">
      <c r="A7" s="525"/>
      <c r="B7" s="526"/>
      <c r="C7" s="526" t="s">
        <v>187</v>
      </c>
      <c r="D7" s="526"/>
      <c r="E7" s="526"/>
      <c r="F7" s="520" t="s">
        <v>233</v>
      </c>
      <c r="G7" s="520"/>
      <c r="H7" s="520" t="s">
        <v>188</v>
      </c>
      <c r="I7" s="520"/>
      <c r="J7" s="520"/>
      <c r="K7" s="520"/>
      <c r="L7" s="520" t="s">
        <v>189</v>
      </c>
      <c r="M7" s="520"/>
      <c r="N7" s="520"/>
      <c r="O7" s="520" t="s">
        <v>190</v>
      </c>
      <c r="P7" s="520"/>
      <c r="Q7" s="520"/>
    </row>
    <row r="8" spans="1:17" s="155" customFormat="1" ht="80.25" customHeight="1">
      <c r="A8" s="525"/>
      <c r="B8" s="526"/>
      <c r="C8" s="153" t="s">
        <v>191</v>
      </c>
      <c r="D8" s="153" t="s">
        <v>192</v>
      </c>
      <c r="E8" s="154" t="s">
        <v>14</v>
      </c>
      <c r="F8" s="166" t="s">
        <v>237</v>
      </c>
      <c r="G8" s="166" t="s">
        <v>238</v>
      </c>
      <c r="H8" s="135" t="s">
        <v>193</v>
      </c>
      <c r="I8" s="135" t="s">
        <v>194</v>
      </c>
      <c r="J8" s="135" t="s">
        <v>195</v>
      </c>
      <c r="K8" s="154" t="s">
        <v>14</v>
      </c>
      <c r="L8" s="135" t="s">
        <v>196</v>
      </c>
      <c r="M8" s="135" t="s">
        <v>192</v>
      </c>
      <c r="N8" s="154" t="s">
        <v>14</v>
      </c>
      <c r="O8" s="135" t="s">
        <v>196</v>
      </c>
      <c r="P8" s="135" t="s">
        <v>192</v>
      </c>
      <c r="Q8" s="154" t="s">
        <v>14</v>
      </c>
    </row>
    <row r="9" spans="1:17" ht="22.5">
      <c r="A9" s="525"/>
      <c r="B9" s="526"/>
      <c r="C9" s="98">
        <v>15</v>
      </c>
      <c r="D9" s="116">
        <v>16</v>
      </c>
      <c r="E9" s="128" t="s">
        <v>197</v>
      </c>
      <c r="F9" s="128">
        <v>18</v>
      </c>
      <c r="G9" s="128">
        <v>19</v>
      </c>
      <c r="H9" s="116">
        <v>20</v>
      </c>
      <c r="I9" s="116">
        <v>21</v>
      </c>
      <c r="J9" s="116">
        <v>22</v>
      </c>
      <c r="K9" s="116" t="s">
        <v>198</v>
      </c>
      <c r="L9" s="116">
        <v>24</v>
      </c>
      <c r="M9" s="116">
        <v>25</v>
      </c>
      <c r="N9" s="116" t="s">
        <v>199</v>
      </c>
      <c r="O9" s="115" t="s">
        <v>200</v>
      </c>
      <c r="P9" s="115" t="s">
        <v>201</v>
      </c>
      <c r="Q9" s="115" t="s">
        <v>202</v>
      </c>
    </row>
    <row r="10" spans="1:17" ht="15.75">
      <c r="A10" s="129">
        <v>1</v>
      </c>
      <c r="B10" s="344" t="s">
        <v>35</v>
      </c>
      <c r="C10" s="183">
        <v>27</v>
      </c>
      <c r="D10" s="229">
        <v>0</v>
      </c>
      <c r="E10" s="183">
        <f>D10+C10</f>
        <v>27</v>
      </c>
      <c r="F10" s="183">
        <v>48</v>
      </c>
      <c r="G10" s="229">
        <v>0</v>
      </c>
      <c r="H10" s="183">
        <v>1176</v>
      </c>
      <c r="I10" s="183">
        <v>363</v>
      </c>
      <c r="J10" s="183">
        <v>283</v>
      </c>
      <c r="K10" s="183">
        <f>SUM(H10:J10)</f>
        <v>1822</v>
      </c>
      <c r="L10" s="183">
        <v>324682000</v>
      </c>
      <c r="M10" s="229">
        <v>0</v>
      </c>
      <c r="N10" s="183">
        <f>M10+L10</f>
        <v>324682000</v>
      </c>
      <c r="O10" s="345">
        <v>394473000</v>
      </c>
      <c r="P10" s="346" t="s">
        <v>239</v>
      </c>
      <c r="Q10" s="345">
        <f>P10+O10</f>
        <v>394473000</v>
      </c>
    </row>
    <row r="11" spans="1:17" ht="15.75">
      <c r="A11" s="130">
        <v>2</v>
      </c>
      <c r="B11" s="344" t="s">
        <v>36</v>
      </c>
      <c r="C11" s="183">
        <v>27</v>
      </c>
      <c r="D11" s="229">
        <v>0</v>
      </c>
      <c r="E11" s="183">
        <f>D11+C11</f>
        <v>27</v>
      </c>
      <c r="F11" s="183">
        <v>48</v>
      </c>
      <c r="G11" s="229">
        <v>0</v>
      </c>
      <c r="H11" s="183">
        <v>1176</v>
      </c>
      <c r="I11" s="183">
        <v>363</v>
      </c>
      <c r="J11" s="183">
        <v>283</v>
      </c>
      <c r="K11" s="183">
        <f>SUM(H11:J11)</f>
        <v>1822</v>
      </c>
      <c r="L11" s="183">
        <v>324682000</v>
      </c>
      <c r="M11" s="229">
        <v>0</v>
      </c>
      <c r="N11" s="183">
        <f>M11+L11</f>
        <v>324682000</v>
      </c>
      <c r="O11" s="345">
        <v>394473000</v>
      </c>
      <c r="P11" s="346" t="s">
        <v>239</v>
      </c>
      <c r="Q11" s="345">
        <f>P11+O11</f>
        <v>394473000</v>
      </c>
    </row>
    <row r="12" spans="1:17" ht="15.75">
      <c r="A12" s="129">
        <v>3</v>
      </c>
      <c r="B12" s="344" t="s">
        <v>37</v>
      </c>
      <c r="C12" s="347"/>
      <c r="D12" s="347"/>
      <c r="E12" s="347"/>
      <c r="F12" s="347"/>
      <c r="G12" s="231"/>
      <c r="H12" s="347"/>
      <c r="I12" s="347"/>
      <c r="J12" s="347"/>
      <c r="K12" s="347"/>
      <c r="L12" s="347"/>
      <c r="M12" s="347"/>
      <c r="N12" s="347"/>
      <c r="O12" s="347"/>
      <c r="P12" s="347"/>
      <c r="Q12" s="347"/>
    </row>
    <row r="13" spans="1:17" ht="15.75">
      <c r="A13" s="129">
        <v>4</v>
      </c>
      <c r="B13" s="344" t="s">
        <v>38</v>
      </c>
      <c r="C13" s="176"/>
      <c r="D13" s="176"/>
      <c r="E13" s="176"/>
      <c r="F13" s="176"/>
      <c r="G13" s="176"/>
      <c r="H13" s="176">
        <v>53</v>
      </c>
      <c r="I13" s="176">
        <v>39</v>
      </c>
      <c r="J13" s="176">
        <v>1</v>
      </c>
      <c r="K13" s="176">
        <v>93</v>
      </c>
      <c r="L13" s="260"/>
      <c r="M13" s="260"/>
      <c r="N13" s="254">
        <v>64970</v>
      </c>
      <c r="O13" s="347"/>
      <c r="P13" s="347"/>
      <c r="Q13" s="254">
        <v>6497</v>
      </c>
    </row>
    <row r="14" spans="1:17" ht="15.75">
      <c r="A14" s="129">
        <v>5</v>
      </c>
      <c r="B14" s="344" t="s">
        <v>39</v>
      </c>
      <c r="C14" s="414">
        <v>8</v>
      </c>
      <c r="D14" s="414"/>
      <c r="E14" s="414">
        <v>8</v>
      </c>
      <c r="F14" s="414">
        <v>23</v>
      </c>
      <c r="G14" s="414"/>
      <c r="H14" s="414">
        <v>129</v>
      </c>
      <c r="I14" s="414">
        <v>1</v>
      </c>
      <c r="J14" s="414">
        <v>177</v>
      </c>
      <c r="K14" s="414">
        <v>307</v>
      </c>
      <c r="L14" s="414">
        <v>324007</v>
      </c>
      <c r="M14" s="414"/>
      <c r="N14" s="414">
        <v>324007</v>
      </c>
      <c r="O14" s="414">
        <v>20937</v>
      </c>
      <c r="P14" s="414"/>
      <c r="Q14" s="414">
        <v>20937</v>
      </c>
    </row>
    <row r="15" spans="1:17" ht="15.75">
      <c r="A15" s="129">
        <v>6</v>
      </c>
      <c r="B15" s="344" t="s">
        <v>40</v>
      </c>
      <c r="C15" s="347"/>
      <c r="D15" s="347"/>
      <c r="E15" s="347"/>
      <c r="F15" s="347"/>
      <c r="G15" s="231"/>
      <c r="H15" s="347"/>
      <c r="I15" s="347"/>
      <c r="J15" s="347"/>
      <c r="K15" s="347"/>
      <c r="L15" s="347"/>
      <c r="M15" s="347"/>
      <c r="N15" s="347"/>
      <c r="O15" s="347"/>
      <c r="P15" s="347"/>
      <c r="Q15" s="347"/>
    </row>
    <row r="16" spans="1:17" ht="15.75">
      <c r="A16" s="129">
        <v>7</v>
      </c>
      <c r="B16" s="344" t="s">
        <v>41</v>
      </c>
      <c r="C16" s="348" t="s">
        <v>33</v>
      </c>
      <c r="D16" s="348" t="s">
        <v>239</v>
      </c>
      <c r="E16" s="348" t="s">
        <v>33</v>
      </c>
      <c r="F16" s="178">
        <v>34</v>
      </c>
      <c r="G16" s="348" t="s">
        <v>239</v>
      </c>
      <c r="H16" s="178">
        <v>315</v>
      </c>
      <c r="I16" s="225">
        <v>1194</v>
      </c>
      <c r="J16" s="227" t="s">
        <v>239</v>
      </c>
      <c r="K16" s="225">
        <v>1509</v>
      </c>
      <c r="L16" s="348">
        <v>444527500</v>
      </c>
      <c r="M16" s="348" t="s">
        <v>239</v>
      </c>
      <c r="N16" s="348">
        <v>444527500</v>
      </c>
      <c r="O16" s="225">
        <v>15000000</v>
      </c>
      <c r="P16" s="348" t="s">
        <v>239</v>
      </c>
      <c r="Q16" s="225">
        <v>15000000</v>
      </c>
    </row>
    <row r="17" spans="1:17" ht="15.75">
      <c r="A17" s="129">
        <v>8</v>
      </c>
      <c r="B17" s="344" t="s">
        <v>42</v>
      </c>
      <c r="C17" s="176">
        <v>19</v>
      </c>
      <c r="D17" s="176"/>
      <c r="E17" s="349"/>
      <c r="F17" s="228" t="s">
        <v>302</v>
      </c>
      <c r="G17" s="228"/>
      <c r="H17" s="228"/>
      <c r="I17" s="228"/>
      <c r="J17" s="228"/>
      <c r="K17" s="349"/>
      <c r="L17" s="228"/>
      <c r="M17" s="228"/>
      <c r="N17" s="349"/>
      <c r="O17" s="228"/>
      <c r="P17" s="228"/>
      <c r="Q17" s="349"/>
    </row>
    <row r="18" spans="1:17" ht="15.75">
      <c r="A18" s="129">
        <v>9</v>
      </c>
      <c r="B18" s="344" t="s">
        <v>43</v>
      </c>
      <c r="C18" s="347"/>
      <c r="D18" s="347"/>
      <c r="E18" s="347"/>
      <c r="F18" s="347"/>
      <c r="G18" s="231"/>
      <c r="H18" s="347"/>
      <c r="I18" s="347"/>
      <c r="J18" s="347"/>
      <c r="K18" s="347"/>
      <c r="L18" s="347"/>
      <c r="M18" s="347"/>
      <c r="N18" s="347"/>
      <c r="O18" s="347"/>
      <c r="P18" s="347"/>
      <c r="Q18" s="347"/>
    </row>
    <row r="19" spans="1:17" ht="15.75">
      <c r="A19" s="129">
        <v>10</v>
      </c>
      <c r="B19" s="344" t="s">
        <v>44</v>
      </c>
      <c r="C19" s="255">
        <v>21</v>
      </c>
      <c r="D19" s="178">
        <v>0</v>
      </c>
      <c r="E19" s="255">
        <v>21</v>
      </c>
      <c r="F19" s="182">
        <v>70</v>
      </c>
      <c r="G19" s="178">
        <v>0</v>
      </c>
      <c r="H19" s="256">
        <v>3.32</v>
      </c>
      <c r="I19" s="256">
        <v>7.978</v>
      </c>
      <c r="J19" s="257">
        <v>322</v>
      </c>
      <c r="K19" s="256">
        <v>11.62</v>
      </c>
      <c r="L19" s="350" t="s">
        <v>303</v>
      </c>
      <c r="M19" s="182">
        <v>0</v>
      </c>
      <c r="N19" s="350" t="s">
        <v>303</v>
      </c>
      <c r="O19" s="350" t="s">
        <v>304</v>
      </c>
      <c r="P19" s="178">
        <v>0</v>
      </c>
      <c r="Q19" s="350" t="s">
        <v>304</v>
      </c>
    </row>
    <row r="20" spans="1:17" ht="15.75">
      <c r="A20" s="129">
        <v>11</v>
      </c>
      <c r="B20" s="344" t="s">
        <v>45</v>
      </c>
      <c r="C20" s="347"/>
      <c r="D20" s="347"/>
      <c r="E20" s="347"/>
      <c r="F20" s="347"/>
      <c r="G20" s="231"/>
      <c r="H20" s="347"/>
      <c r="I20" s="347"/>
      <c r="J20" s="347"/>
      <c r="K20" s="347"/>
      <c r="L20" s="347"/>
      <c r="M20" s="347"/>
      <c r="N20" s="347"/>
      <c r="O20" s="347"/>
      <c r="P20" s="347"/>
      <c r="Q20" s="347"/>
    </row>
    <row r="21" spans="1:17" ht="15.75">
      <c r="A21" s="129">
        <v>12</v>
      </c>
      <c r="B21" s="344" t="s">
        <v>46</v>
      </c>
      <c r="C21" s="425">
        <v>9</v>
      </c>
      <c r="D21" s="425">
        <v>0</v>
      </c>
      <c r="E21" s="425">
        <f>SUM(C21:D21)</f>
        <v>9</v>
      </c>
      <c r="F21" s="425">
        <v>27</v>
      </c>
      <c r="G21" s="425">
        <v>0</v>
      </c>
      <c r="H21" s="425">
        <v>209</v>
      </c>
      <c r="I21" s="425">
        <v>599</v>
      </c>
      <c r="J21" s="425">
        <v>2</v>
      </c>
      <c r="K21" s="425">
        <f>SUM(H21:J21)</f>
        <v>810</v>
      </c>
      <c r="L21" s="425">
        <v>450000</v>
      </c>
      <c r="M21" s="425">
        <v>0</v>
      </c>
      <c r="N21" s="425">
        <v>450000</v>
      </c>
      <c r="O21" s="425">
        <v>55000</v>
      </c>
      <c r="P21" s="425">
        <v>0</v>
      </c>
      <c r="Q21" s="425">
        <f>SUM(O21:P21)</f>
        <v>55000</v>
      </c>
    </row>
    <row r="22" spans="1:17" ht="15.75">
      <c r="A22" s="129">
        <v>13</v>
      </c>
      <c r="B22" s="344" t="s">
        <v>47</v>
      </c>
      <c r="C22" s="347">
        <v>1</v>
      </c>
      <c r="D22" s="347">
        <v>0</v>
      </c>
      <c r="E22" s="347">
        <v>1</v>
      </c>
      <c r="F22" s="347">
        <v>3</v>
      </c>
      <c r="G22" s="231">
        <v>0</v>
      </c>
      <c r="H22" s="347">
        <v>0</v>
      </c>
      <c r="I22" s="347">
        <v>0</v>
      </c>
      <c r="J22" s="347">
        <v>0</v>
      </c>
      <c r="K22" s="347">
        <v>0</v>
      </c>
      <c r="L22" s="347">
        <v>0</v>
      </c>
      <c r="M22" s="347">
        <v>0</v>
      </c>
      <c r="N22" s="347">
        <v>0</v>
      </c>
      <c r="O22" s="347">
        <v>0</v>
      </c>
      <c r="P22" s="347">
        <v>0</v>
      </c>
      <c r="Q22" s="347">
        <v>0</v>
      </c>
    </row>
    <row r="23" spans="1:17" ht="15.75">
      <c r="A23" s="129">
        <v>14</v>
      </c>
      <c r="B23" s="344" t="s">
        <v>48</v>
      </c>
      <c r="C23" s="347"/>
      <c r="D23" s="347"/>
      <c r="E23" s="347"/>
      <c r="F23" s="347"/>
      <c r="G23" s="231"/>
      <c r="H23" s="347"/>
      <c r="I23" s="347"/>
      <c r="J23" s="347"/>
      <c r="K23" s="347"/>
      <c r="L23" s="347"/>
      <c r="M23" s="347"/>
      <c r="N23" s="347"/>
      <c r="O23" s="347"/>
      <c r="P23" s="347"/>
      <c r="Q23" s="347"/>
    </row>
    <row r="24" spans="1:17" ht="15.75">
      <c r="A24" s="129">
        <v>15</v>
      </c>
      <c r="B24" s="344" t="s">
        <v>49</v>
      </c>
      <c r="C24" s="226">
        <v>31</v>
      </c>
      <c r="D24" s="226">
        <v>2</v>
      </c>
      <c r="E24" s="226">
        <v>33</v>
      </c>
      <c r="F24" s="226">
        <v>81</v>
      </c>
      <c r="G24" s="226">
        <v>2</v>
      </c>
      <c r="H24" s="226">
        <v>343</v>
      </c>
      <c r="I24" s="226">
        <v>134</v>
      </c>
      <c r="J24" s="226">
        <v>812</v>
      </c>
      <c r="K24" s="225">
        <f>J24+I24+H24</f>
        <v>1289</v>
      </c>
      <c r="L24" s="226">
        <v>1001733.367</v>
      </c>
      <c r="M24" s="226">
        <v>180000</v>
      </c>
      <c r="N24" s="225">
        <f>L24+M24</f>
        <v>1181733.367</v>
      </c>
      <c r="O24" s="226">
        <v>71743.225</v>
      </c>
      <c r="P24" s="226" t="s">
        <v>305</v>
      </c>
      <c r="Q24" s="226">
        <f>P24+O24</f>
        <v>84243.225</v>
      </c>
    </row>
    <row r="25" spans="1:17" ht="15.75">
      <c r="A25" s="129">
        <v>16</v>
      </c>
      <c r="B25" s="344" t="s">
        <v>50</v>
      </c>
      <c r="C25" s="347"/>
      <c r="D25" s="347"/>
      <c r="E25" s="260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</row>
    <row r="26" spans="1:17" ht="15.75">
      <c r="A26" s="129">
        <v>17</v>
      </c>
      <c r="B26" s="344" t="s">
        <v>51</v>
      </c>
      <c r="C26" s="347"/>
      <c r="D26" s="347"/>
      <c r="E26" s="347"/>
      <c r="F26" s="347"/>
      <c r="G26" s="231"/>
      <c r="H26" s="347"/>
      <c r="I26" s="347"/>
      <c r="J26" s="347"/>
      <c r="K26" s="347"/>
      <c r="L26" s="347"/>
      <c r="M26" s="347"/>
      <c r="N26" s="347"/>
      <c r="O26" s="347"/>
      <c r="P26" s="347"/>
      <c r="Q26" s="347"/>
    </row>
    <row r="27" spans="1:17" ht="15.75">
      <c r="A27" s="129">
        <v>18</v>
      </c>
      <c r="B27" s="344" t="s">
        <v>52</v>
      </c>
      <c r="C27" s="178">
        <v>3</v>
      </c>
      <c r="D27" s="178">
        <v>0</v>
      </c>
      <c r="E27" s="178">
        <v>3</v>
      </c>
      <c r="F27" s="178">
        <v>3</v>
      </c>
      <c r="G27" s="229"/>
      <c r="H27" s="229">
        <v>75</v>
      </c>
      <c r="I27" s="229">
        <v>52</v>
      </c>
      <c r="J27" s="229">
        <v>21</v>
      </c>
      <c r="K27" s="229">
        <f>SUM(H27:J27)</f>
        <v>148</v>
      </c>
      <c r="L27" s="253">
        <v>42700000</v>
      </c>
      <c r="M27" s="258">
        <v>0</v>
      </c>
      <c r="N27" s="253">
        <f>M27+L27</f>
        <v>42700000</v>
      </c>
      <c r="O27" s="228" t="s">
        <v>239</v>
      </c>
      <c r="P27" s="228" t="s">
        <v>239</v>
      </c>
      <c r="Q27" s="228" t="s">
        <v>239</v>
      </c>
    </row>
    <row r="28" spans="1:17" ht="15.75">
      <c r="A28" s="129">
        <v>19</v>
      </c>
      <c r="B28" s="344" t="s">
        <v>53</v>
      </c>
      <c r="C28" s="454"/>
      <c r="D28" s="454"/>
      <c r="E28" s="454"/>
      <c r="F28" s="454"/>
      <c r="G28" s="454"/>
      <c r="H28" s="454"/>
      <c r="I28" s="455"/>
      <c r="J28" s="455"/>
      <c r="K28" s="455"/>
      <c r="L28" s="455"/>
      <c r="M28" s="455"/>
      <c r="N28" s="455"/>
      <c r="O28" s="455"/>
      <c r="P28" s="455"/>
      <c r="Q28" s="455"/>
    </row>
    <row r="29" spans="1:17" ht="15.75">
      <c r="A29" s="129">
        <v>20</v>
      </c>
      <c r="B29" s="453" t="s">
        <v>54</v>
      </c>
      <c r="C29" s="446">
        <v>15</v>
      </c>
      <c r="D29" s="446">
        <v>0</v>
      </c>
      <c r="E29" s="446">
        <v>15</v>
      </c>
      <c r="F29" s="446">
        <v>27</v>
      </c>
      <c r="G29" s="446">
        <v>0</v>
      </c>
      <c r="H29" s="446">
        <v>580</v>
      </c>
      <c r="I29" s="446">
        <v>425</v>
      </c>
      <c r="J29" s="446">
        <v>106</v>
      </c>
      <c r="K29" s="446">
        <v>1.111</v>
      </c>
      <c r="L29" s="446" t="s">
        <v>384</v>
      </c>
      <c r="M29" s="446">
        <v>0</v>
      </c>
      <c r="N29" s="446" t="s">
        <v>384</v>
      </c>
      <c r="O29" s="446" t="s">
        <v>385</v>
      </c>
      <c r="P29" s="446">
        <v>0</v>
      </c>
      <c r="Q29" s="446" t="s">
        <v>385</v>
      </c>
    </row>
    <row r="30" spans="1:17" ht="15.75">
      <c r="A30" s="132">
        <v>21</v>
      </c>
      <c r="B30" s="95" t="s">
        <v>55</v>
      </c>
      <c r="C30" s="456"/>
      <c r="D30" s="456"/>
      <c r="E30" s="456"/>
      <c r="F30" s="456"/>
      <c r="G30" s="456"/>
      <c r="H30" s="456">
        <v>192</v>
      </c>
      <c r="I30" s="456">
        <v>226</v>
      </c>
      <c r="J30" s="456">
        <v>221</v>
      </c>
      <c r="K30" s="456">
        <f>SUM(H30:J30)</f>
        <v>639</v>
      </c>
      <c r="L30" s="456"/>
      <c r="M30" s="456"/>
      <c r="N30" s="456"/>
      <c r="O30" s="457"/>
      <c r="P30" s="457"/>
      <c r="Q30" s="457"/>
    </row>
    <row r="31" spans="1:17" ht="15.75">
      <c r="A31" s="132">
        <v>22</v>
      </c>
      <c r="B31" s="95" t="s">
        <v>56</v>
      </c>
      <c r="C31" s="347"/>
      <c r="D31" s="347"/>
      <c r="E31" s="347"/>
      <c r="F31" s="347"/>
      <c r="G31" s="347"/>
      <c r="H31" s="347">
        <v>80</v>
      </c>
      <c r="I31" s="347">
        <v>25</v>
      </c>
      <c r="J31" s="347">
        <v>60</v>
      </c>
      <c r="K31" s="347">
        <v>165</v>
      </c>
      <c r="L31" s="347"/>
      <c r="M31" s="347"/>
      <c r="N31" s="347"/>
      <c r="O31" s="347"/>
      <c r="P31" s="347"/>
      <c r="Q31" s="347"/>
    </row>
    <row r="32" spans="1:17" ht="15.75">
      <c r="A32" s="129">
        <v>23</v>
      </c>
      <c r="B32" s="344" t="s">
        <v>57</v>
      </c>
      <c r="C32" s="347">
        <v>2</v>
      </c>
      <c r="D32" s="347">
        <v>0</v>
      </c>
      <c r="E32" s="347">
        <v>2</v>
      </c>
      <c r="F32" s="347">
        <v>16</v>
      </c>
      <c r="G32" s="347">
        <v>0</v>
      </c>
      <c r="H32" s="347">
        <v>63</v>
      </c>
      <c r="I32" s="347">
        <v>19</v>
      </c>
      <c r="J32" s="347">
        <v>1</v>
      </c>
      <c r="K32" s="347">
        <v>83</v>
      </c>
      <c r="L32" s="347">
        <v>27000</v>
      </c>
      <c r="M32" s="347">
        <v>0</v>
      </c>
      <c r="N32" s="347">
        <v>27000</v>
      </c>
      <c r="O32" s="347">
        <v>0</v>
      </c>
      <c r="P32" s="347">
        <v>0</v>
      </c>
      <c r="Q32" s="347">
        <v>0</v>
      </c>
    </row>
    <row r="33" spans="1:17" ht="15.75">
      <c r="A33" s="129">
        <v>24</v>
      </c>
      <c r="B33" s="344" t="s">
        <v>58</v>
      </c>
      <c r="C33" s="182">
        <v>460</v>
      </c>
      <c r="D33" s="182">
        <v>32</v>
      </c>
      <c r="E33" s="182">
        <f>C33+D33</f>
        <v>492</v>
      </c>
      <c r="F33" s="182">
        <v>1313</v>
      </c>
      <c r="G33" s="182">
        <v>40</v>
      </c>
      <c r="H33" s="182">
        <v>1672</v>
      </c>
      <c r="I33" s="182">
        <v>8212</v>
      </c>
      <c r="J33" s="182">
        <v>4120</v>
      </c>
      <c r="K33" s="182">
        <f>H33+I33+J33</f>
        <v>14004</v>
      </c>
      <c r="L33" s="182">
        <v>35306000</v>
      </c>
      <c r="M33" s="182">
        <v>166338000</v>
      </c>
      <c r="N33" s="182">
        <f>L33+M33</f>
        <v>201644000</v>
      </c>
      <c r="O33" s="347"/>
      <c r="P33" s="347"/>
      <c r="Q33" s="347"/>
    </row>
    <row r="34" spans="1:17" ht="15.75">
      <c r="A34" s="129">
        <v>25</v>
      </c>
      <c r="B34" s="344" t="s">
        <v>59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</row>
    <row r="35" spans="1:17" ht="15.75">
      <c r="A35" s="129">
        <v>26</v>
      </c>
      <c r="B35" s="344" t="s">
        <v>60</v>
      </c>
      <c r="C35" s="351">
        <v>17</v>
      </c>
      <c r="D35" s="351">
        <v>0</v>
      </c>
      <c r="E35" s="351">
        <v>17</v>
      </c>
      <c r="F35" s="351">
        <v>17</v>
      </c>
      <c r="G35" s="351">
        <v>0</v>
      </c>
      <c r="H35" s="351">
        <v>150</v>
      </c>
      <c r="I35" s="351">
        <v>151</v>
      </c>
      <c r="J35" s="351">
        <v>42</v>
      </c>
      <c r="K35" s="351">
        <v>343</v>
      </c>
      <c r="L35" s="351">
        <v>325354</v>
      </c>
      <c r="M35" s="351"/>
      <c r="N35" s="351">
        <f>SUM(L35:M35)</f>
        <v>325354</v>
      </c>
      <c r="O35" s="351">
        <v>48803</v>
      </c>
      <c r="P35" s="351">
        <v>0</v>
      </c>
      <c r="Q35" s="351">
        <f>SUM(O35:P35)</f>
        <v>48803</v>
      </c>
    </row>
    <row r="36" spans="1:17" ht="15.75">
      <c r="A36" s="129">
        <v>27</v>
      </c>
      <c r="B36" s="344" t="s">
        <v>61</v>
      </c>
      <c r="C36" s="347"/>
      <c r="D36" s="347"/>
      <c r="E36" s="347">
        <f aca="true" t="shared" si="0" ref="E36:E72">SUM(C36:D36)</f>
        <v>0</v>
      </c>
      <c r="F36" s="347"/>
      <c r="G36" s="347"/>
      <c r="H36" s="347"/>
      <c r="I36" s="347"/>
      <c r="J36" s="347"/>
      <c r="K36" s="347">
        <f aca="true" t="shared" si="1" ref="K36:K71">SUM(H36:J36)</f>
        <v>0</v>
      </c>
      <c r="L36" s="347"/>
      <c r="M36" s="347"/>
      <c r="N36" s="347">
        <f aca="true" t="shared" si="2" ref="N36:N72">SUM(L36:M36)</f>
        <v>0</v>
      </c>
      <c r="O36" s="347"/>
      <c r="P36" s="347"/>
      <c r="Q36" s="352">
        <f aca="true" t="shared" si="3" ref="Q36:Q72">SUM(O36:P36)</f>
        <v>0</v>
      </c>
    </row>
    <row r="37" spans="1:17" ht="15.75">
      <c r="A37" s="129">
        <v>28</v>
      </c>
      <c r="B37" s="344" t="s">
        <v>62</v>
      </c>
      <c r="C37" s="233"/>
      <c r="D37" s="233"/>
      <c r="E37" s="347">
        <f t="shared" si="0"/>
        <v>0</v>
      </c>
      <c r="F37" s="353"/>
      <c r="G37" s="233"/>
      <c r="H37" s="233"/>
      <c r="I37" s="353"/>
      <c r="J37" s="233"/>
      <c r="K37" s="347">
        <f t="shared" si="1"/>
        <v>0</v>
      </c>
      <c r="L37" s="233"/>
      <c r="M37" s="233"/>
      <c r="N37" s="347">
        <f t="shared" si="2"/>
        <v>0</v>
      </c>
      <c r="O37" s="347"/>
      <c r="P37" s="347"/>
      <c r="Q37" s="352">
        <f t="shared" si="3"/>
        <v>0</v>
      </c>
    </row>
    <row r="38" spans="1:17" ht="15.75">
      <c r="A38" s="129">
        <v>29</v>
      </c>
      <c r="B38" s="344" t="s">
        <v>63</v>
      </c>
      <c r="C38" s="261"/>
      <c r="D38" s="261"/>
      <c r="E38" s="347">
        <f t="shared" si="0"/>
        <v>0</v>
      </c>
      <c r="F38" s="261"/>
      <c r="G38" s="261"/>
      <c r="H38" s="261"/>
      <c r="I38" s="261"/>
      <c r="J38" s="261"/>
      <c r="K38" s="347">
        <f t="shared" si="1"/>
        <v>0</v>
      </c>
      <c r="L38" s="261"/>
      <c r="M38" s="261"/>
      <c r="N38" s="347">
        <f t="shared" si="2"/>
        <v>0</v>
      </c>
      <c r="O38" s="261"/>
      <c r="P38" s="261"/>
      <c r="Q38" s="352">
        <f t="shared" si="3"/>
        <v>0</v>
      </c>
    </row>
    <row r="39" spans="1:17" ht="15.75">
      <c r="A39" s="129">
        <v>30</v>
      </c>
      <c r="B39" s="344" t="s">
        <v>64</v>
      </c>
      <c r="C39" s="347"/>
      <c r="D39" s="347"/>
      <c r="E39" s="347">
        <f t="shared" si="0"/>
        <v>0</v>
      </c>
      <c r="F39" s="347"/>
      <c r="G39" s="347"/>
      <c r="H39" s="347"/>
      <c r="I39" s="347"/>
      <c r="J39" s="347"/>
      <c r="K39" s="347">
        <f t="shared" si="1"/>
        <v>0</v>
      </c>
      <c r="L39" s="347"/>
      <c r="M39" s="347"/>
      <c r="N39" s="347">
        <f t="shared" si="2"/>
        <v>0</v>
      </c>
      <c r="O39" s="347"/>
      <c r="P39" s="347"/>
      <c r="Q39" s="352">
        <f t="shared" si="3"/>
        <v>0</v>
      </c>
    </row>
    <row r="40" spans="1:17" ht="15.75">
      <c r="A40" s="129">
        <v>31</v>
      </c>
      <c r="B40" s="344" t="s">
        <v>65</v>
      </c>
      <c r="C40" s="260"/>
      <c r="D40" s="260"/>
      <c r="E40" s="347">
        <f t="shared" si="0"/>
        <v>0</v>
      </c>
      <c r="F40" s="260"/>
      <c r="G40" s="260"/>
      <c r="H40" s="347"/>
      <c r="I40" s="347"/>
      <c r="J40" s="347"/>
      <c r="K40" s="347">
        <f t="shared" si="1"/>
        <v>0</v>
      </c>
      <c r="L40" s="347"/>
      <c r="M40" s="347"/>
      <c r="N40" s="347">
        <f t="shared" si="2"/>
        <v>0</v>
      </c>
      <c r="O40" s="347"/>
      <c r="P40" s="347"/>
      <c r="Q40" s="352">
        <f t="shared" si="3"/>
        <v>0</v>
      </c>
    </row>
    <row r="41" spans="1:17" ht="15.75">
      <c r="A41" s="129">
        <v>32</v>
      </c>
      <c r="B41" s="344" t="s">
        <v>66</v>
      </c>
      <c r="C41" s="347">
        <v>28</v>
      </c>
      <c r="D41" s="347">
        <v>0</v>
      </c>
      <c r="E41" s="347">
        <f t="shared" si="0"/>
        <v>28</v>
      </c>
      <c r="F41" s="347">
        <v>61</v>
      </c>
      <c r="G41" s="347">
        <v>0</v>
      </c>
      <c r="H41" s="347">
        <v>469</v>
      </c>
      <c r="I41" s="347">
        <v>329</v>
      </c>
      <c r="J41" s="347">
        <v>0</v>
      </c>
      <c r="K41" s="347">
        <f t="shared" si="1"/>
        <v>798</v>
      </c>
      <c r="L41" s="347">
        <v>580200</v>
      </c>
      <c r="M41" s="347"/>
      <c r="N41" s="347">
        <f t="shared" si="2"/>
        <v>580200</v>
      </c>
      <c r="O41" s="347">
        <v>14500</v>
      </c>
      <c r="P41" s="347"/>
      <c r="Q41" s="352">
        <f t="shared" si="3"/>
        <v>14500</v>
      </c>
    </row>
    <row r="42" spans="1:17" ht="15.75">
      <c r="A42" s="129">
        <v>33</v>
      </c>
      <c r="B42" s="344" t="s">
        <v>67</v>
      </c>
      <c r="C42" s="260">
        <v>17</v>
      </c>
      <c r="D42" s="260">
        <v>0</v>
      </c>
      <c r="E42" s="347">
        <f t="shared" si="0"/>
        <v>17</v>
      </c>
      <c r="F42" s="260">
        <v>21</v>
      </c>
      <c r="G42" s="260">
        <v>0</v>
      </c>
      <c r="H42" s="260">
        <v>604</v>
      </c>
      <c r="I42" s="260">
        <v>316</v>
      </c>
      <c r="J42" s="260">
        <v>188</v>
      </c>
      <c r="K42" s="347">
        <f t="shared" si="1"/>
        <v>1108</v>
      </c>
      <c r="L42" s="259">
        <v>791900</v>
      </c>
      <c r="M42" s="260">
        <v>0</v>
      </c>
      <c r="N42" s="347">
        <f t="shared" si="2"/>
        <v>791900</v>
      </c>
      <c r="O42" s="259" t="s">
        <v>246</v>
      </c>
      <c r="P42" s="260">
        <v>0</v>
      </c>
      <c r="Q42" s="352">
        <f t="shared" si="3"/>
        <v>0</v>
      </c>
    </row>
    <row r="43" spans="1:17" ht="15.75">
      <c r="A43" s="129">
        <v>34</v>
      </c>
      <c r="B43" s="344" t="s">
        <v>68</v>
      </c>
      <c r="C43" s="347"/>
      <c r="D43" s="347"/>
      <c r="E43" s="347">
        <f t="shared" si="0"/>
        <v>0</v>
      </c>
      <c r="F43" s="347"/>
      <c r="G43" s="347"/>
      <c r="H43" s="347"/>
      <c r="I43" s="347"/>
      <c r="J43" s="347"/>
      <c r="K43" s="347">
        <f t="shared" si="1"/>
        <v>0</v>
      </c>
      <c r="L43" s="347"/>
      <c r="M43" s="347"/>
      <c r="N43" s="347">
        <f t="shared" si="2"/>
        <v>0</v>
      </c>
      <c r="O43" s="347"/>
      <c r="P43" s="347"/>
      <c r="Q43" s="352">
        <f t="shared" si="3"/>
        <v>0</v>
      </c>
    </row>
    <row r="44" spans="1:17" ht="15.75">
      <c r="A44" s="129">
        <v>35</v>
      </c>
      <c r="B44" s="344" t="s">
        <v>69</v>
      </c>
      <c r="C44" s="347">
        <v>1</v>
      </c>
      <c r="D44" s="347">
        <v>0</v>
      </c>
      <c r="E44" s="347">
        <f t="shared" si="0"/>
        <v>1</v>
      </c>
      <c r="F44" s="347">
        <v>0</v>
      </c>
      <c r="G44" s="347">
        <v>0</v>
      </c>
      <c r="H44" s="347">
        <v>62</v>
      </c>
      <c r="I44" s="347">
        <v>128</v>
      </c>
      <c r="J44" s="347">
        <v>90</v>
      </c>
      <c r="K44" s="347">
        <f t="shared" si="1"/>
        <v>280</v>
      </c>
      <c r="L44" s="347">
        <v>33600</v>
      </c>
      <c r="M44" s="347">
        <v>0</v>
      </c>
      <c r="N44" s="347">
        <f t="shared" si="2"/>
        <v>33600</v>
      </c>
      <c r="O44" s="347">
        <v>3600</v>
      </c>
      <c r="P44" s="347">
        <v>0</v>
      </c>
      <c r="Q44" s="352">
        <f t="shared" si="3"/>
        <v>3600</v>
      </c>
    </row>
    <row r="45" spans="1:17" ht="15.75">
      <c r="A45" s="129">
        <v>36</v>
      </c>
      <c r="B45" s="344" t="s">
        <v>70</v>
      </c>
      <c r="C45" s="347">
        <v>12</v>
      </c>
      <c r="D45" s="347"/>
      <c r="E45" s="347">
        <f t="shared" si="0"/>
        <v>12</v>
      </c>
      <c r="F45" s="347">
        <v>20</v>
      </c>
      <c r="G45" s="347"/>
      <c r="H45" s="347">
        <v>142</v>
      </c>
      <c r="I45" s="347">
        <v>43</v>
      </c>
      <c r="J45" s="347">
        <v>12</v>
      </c>
      <c r="K45" s="347">
        <f t="shared" si="1"/>
        <v>197</v>
      </c>
      <c r="L45" s="347">
        <v>226</v>
      </c>
      <c r="M45" s="347">
        <v>0</v>
      </c>
      <c r="N45" s="347">
        <f t="shared" si="2"/>
        <v>226</v>
      </c>
      <c r="O45" s="347">
        <v>12975</v>
      </c>
      <c r="P45" s="347">
        <v>0</v>
      </c>
      <c r="Q45" s="352">
        <f t="shared" si="3"/>
        <v>12975</v>
      </c>
    </row>
    <row r="46" spans="1:17" ht="15.75">
      <c r="A46" s="129">
        <v>37</v>
      </c>
      <c r="B46" s="344" t="s">
        <v>71</v>
      </c>
      <c r="C46" s="229">
        <v>6</v>
      </c>
      <c r="D46" s="229">
        <v>0</v>
      </c>
      <c r="E46" s="347">
        <f t="shared" si="0"/>
        <v>6</v>
      </c>
      <c r="F46" s="229">
        <v>8</v>
      </c>
      <c r="G46" s="229">
        <v>0</v>
      </c>
      <c r="H46" s="229">
        <v>81</v>
      </c>
      <c r="I46" s="229">
        <v>30</v>
      </c>
      <c r="J46" s="229">
        <v>0</v>
      </c>
      <c r="K46" s="347">
        <f t="shared" si="1"/>
        <v>111</v>
      </c>
      <c r="L46" s="229">
        <v>0</v>
      </c>
      <c r="M46" s="229">
        <v>0</v>
      </c>
      <c r="N46" s="347">
        <f t="shared" si="2"/>
        <v>0</v>
      </c>
      <c r="O46" s="228" t="s">
        <v>239</v>
      </c>
      <c r="P46" s="228" t="s">
        <v>239</v>
      </c>
      <c r="Q46" s="352">
        <f t="shared" si="3"/>
        <v>0</v>
      </c>
    </row>
    <row r="47" spans="1:17" ht="15.75">
      <c r="A47" s="129">
        <v>38</v>
      </c>
      <c r="B47" s="344" t="s">
        <v>72</v>
      </c>
      <c r="C47" s="347"/>
      <c r="D47" s="347"/>
      <c r="E47" s="347">
        <f t="shared" si="0"/>
        <v>0</v>
      </c>
      <c r="F47" s="347"/>
      <c r="G47" s="347"/>
      <c r="H47" s="347"/>
      <c r="I47" s="347"/>
      <c r="J47" s="347"/>
      <c r="K47" s="347">
        <f t="shared" si="1"/>
        <v>0</v>
      </c>
      <c r="L47" s="347"/>
      <c r="M47" s="347"/>
      <c r="N47" s="347">
        <f t="shared" si="2"/>
        <v>0</v>
      </c>
      <c r="O47" s="347"/>
      <c r="P47" s="347"/>
      <c r="Q47" s="352">
        <f t="shared" si="3"/>
        <v>0</v>
      </c>
    </row>
    <row r="48" spans="1:17" ht="15.75">
      <c r="A48" s="129">
        <v>39</v>
      </c>
      <c r="B48" s="344" t="s">
        <v>73</v>
      </c>
      <c r="C48" s="347"/>
      <c r="D48" s="347"/>
      <c r="E48" s="347">
        <f t="shared" si="0"/>
        <v>0</v>
      </c>
      <c r="F48" s="347"/>
      <c r="G48" s="347"/>
      <c r="H48" s="347"/>
      <c r="I48" s="347"/>
      <c r="J48" s="347"/>
      <c r="K48" s="347">
        <f t="shared" si="1"/>
        <v>0</v>
      </c>
      <c r="L48" s="347"/>
      <c r="M48" s="347"/>
      <c r="N48" s="347">
        <f t="shared" si="2"/>
        <v>0</v>
      </c>
      <c r="O48" s="347"/>
      <c r="P48" s="347"/>
      <c r="Q48" s="352">
        <f t="shared" si="3"/>
        <v>0</v>
      </c>
    </row>
    <row r="49" spans="1:17" ht="15.75">
      <c r="A49" s="129">
        <v>40</v>
      </c>
      <c r="B49" s="344" t="s">
        <v>74</v>
      </c>
      <c r="C49" s="347">
        <v>14</v>
      </c>
      <c r="D49" s="347"/>
      <c r="E49" s="347">
        <f t="shared" si="0"/>
        <v>14</v>
      </c>
      <c r="F49" s="347">
        <v>44</v>
      </c>
      <c r="G49" s="347"/>
      <c r="H49" s="347">
        <v>231</v>
      </c>
      <c r="I49" s="347">
        <v>547</v>
      </c>
      <c r="J49" s="347">
        <v>50</v>
      </c>
      <c r="K49" s="347">
        <f t="shared" si="1"/>
        <v>828</v>
      </c>
      <c r="L49" s="347">
        <v>187000</v>
      </c>
      <c r="M49" s="347"/>
      <c r="N49" s="347">
        <f t="shared" si="2"/>
        <v>187000</v>
      </c>
      <c r="O49" s="347">
        <v>57000</v>
      </c>
      <c r="P49" s="347"/>
      <c r="Q49" s="352">
        <f t="shared" si="3"/>
        <v>57000</v>
      </c>
    </row>
    <row r="50" spans="1:17" ht="15.75">
      <c r="A50" s="129">
        <v>41</v>
      </c>
      <c r="B50" s="344" t="s">
        <v>75</v>
      </c>
      <c r="C50" s="347">
        <v>17</v>
      </c>
      <c r="D50" s="347">
        <v>0</v>
      </c>
      <c r="E50" s="347">
        <f t="shared" si="0"/>
        <v>17</v>
      </c>
      <c r="F50" s="347">
        <v>62</v>
      </c>
      <c r="G50" s="347">
        <v>0</v>
      </c>
      <c r="H50" s="347">
        <v>308</v>
      </c>
      <c r="I50" s="347">
        <v>717</v>
      </c>
      <c r="J50" s="347">
        <v>81</v>
      </c>
      <c r="K50" s="347">
        <f t="shared" si="1"/>
        <v>1106</v>
      </c>
      <c r="L50" s="347">
        <v>595000</v>
      </c>
      <c r="M50" s="347">
        <v>0</v>
      </c>
      <c r="N50" s="347">
        <f t="shared" si="2"/>
        <v>595000</v>
      </c>
      <c r="O50" s="347">
        <v>0</v>
      </c>
      <c r="P50" s="347">
        <v>0</v>
      </c>
      <c r="Q50" s="352">
        <f t="shared" si="3"/>
        <v>0</v>
      </c>
    </row>
    <row r="51" spans="1:17" ht="15.75">
      <c r="A51" s="129">
        <v>42</v>
      </c>
      <c r="B51" s="344" t="s">
        <v>76</v>
      </c>
      <c r="C51" s="347"/>
      <c r="D51" s="347"/>
      <c r="E51" s="347">
        <f t="shared" si="0"/>
        <v>0</v>
      </c>
      <c r="F51" s="347"/>
      <c r="G51" s="347"/>
      <c r="H51" s="347"/>
      <c r="I51" s="347"/>
      <c r="J51" s="347"/>
      <c r="K51" s="347">
        <f t="shared" si="1"/>
        <v>0</v>
      </c>
      <c r="L51" s="347"/>
      <c r="M51" s="347"/>
      <c r="N51" s="347">
        <f t="shared" si="2"/>
        <v>0</v>
      </c>
      <c r="O51" s="347"/>
      <c r="P51" s="347"/>
      <c r="Q51" s="352">
        <f t="shared" si="3"/>
        <v>0</v>
      </c>
    </row>
    <row r="52" spans="1:17" ht="15.75">
      <c r="A52" s="129">
        <v>43</v>
      </c>
      <c r="B52" s="344" t="s">
        <v>77</v>
      </c>
      <c r="C52" s="329">
        <v>8</v>
      </c>
      <c r="D52" s="329">
        <v>0</v>
      </c>
      <c r="E52" s="329">
        <f>SUM(C52:D52)</f>
        <v>8</v>
      </c>
      <c r="F52" s="329">
        <v>20</v>
      </c>
      <c r="G52" s="329">
        <v>0</v>
      </c>
      <c r="H52" s="329">
        <v>136</v>
      </c>
      <c r="I52" s="329">
        <v>244</v>
      </c>
      <c r="J52" s="329">
        <v>12</v>
      </c>
      <c r="K52" s="329">
        <f>H52+I52+J52</f>
        <v>392</v>
      </c>
      <c r="L52" s="329">
        <v>84750</v>
      </c>
      <c r="M52" s="329">
        <v>0</v>
      </c>
      <c r="N52" s="329">
        <f>L52+M52</f>
        <v>84750</v>
      </c>
      <c r="O52" s="329">
        <v>7155</v>
      </c>
      <c r="P52" s="329">
        <v>0</v>
      </c>
      <c r="Q52" s="329">
        <f>O52+P52</f>
        <v>7155</v>
      </c>
    </row>
    <row r="53" spans="1:17" ht="15.75">
      <c r="A53" s="129">
        <v>44</v>
      </c>
      <c r="B53" s="344" t="s">
        <v>78</v>
      </c>
      <c r="C53" s="460" t="s">
        <v>346</v>
      </c>
      <c r="D53" s="460" t="s">
        <v>239</v>
      </c>
      <c r="E53" s="460" t="s">
        <v>346</v>
      </c>
      <c r="F53" s="460" t="s">
        <v>370</v>
      </c>
      <c r="G53" s="460" t="s">
        <v>239</v>
      </c>
      <c r="H53" s="460" t="s">
        <v>371</v>
      </c>
      <c r="I53" s="460" t="s">
        <v>372</v>
      </c>
      <c r="J53" s="460" t="s">
        <v>239</v>
      </c>
      <c r="K53" s="460" t="s">
        <v>373</v>
      </c>
      <c r="L53" s="460"/>
      <c r="M53" s="460"/>
      <c r="N53" s="460"/>
      <c r="O53" s="460"/>
      <c r="P53" s="460"/>
      <c r="Q53" s="460"/>
    </row>
    <row r="54" spans="1:17" ht="15.75">
      <c r="A54" s="129">
        <v>45</v>
      </c>
      <c r="B54" s="344" t="s">
        <v>79</v>
      </c>
      <c r="C54" s="573"/>
      <c r="D54" s="573"/>
      <c r="E54" s="573">
        <f t="shared" si="0"/>
        <v>0</v>
      </c>
      <c r="F54" s="573"/>
      <c r="G54" s="573"/>
      <c r="H54" s="573"/>
      <c r="I54" s="573"/>
      <c r="J54" s="573"/>
      <c r="K54" s="573">
        <f t="shared" si="1"/>
        <v>0</v>
      </c>
      <c r="L54" s="573"/>
      <c r="M54" s="573"/>
      <c r="N54" s="573">
        <f t="shared" si="2"/>
        <v>0</v>
      </c>
      <c r="O54" s="573"/>
      <c r="P54" s="573"/>
      <c r="Q54" s="574">
        <f t="shared" si="3"/>
        <v>0</v>
      </c>
    </row>
    <row r="55" spans="1:17" ht="15.75">
      <c r="A55" s="129">
        <v>46</v>
      </c>
      <c r="B55" s="344" t="s">
        <v>80</v>
      </c>
      <c r="C55" s="573"/>
      <c r="D55" s="573"/>
      <c r="E55" s="573">
        <f t="shared" si="0"/>
        <v>0</v>
      </c>
      <c r="F55" s="573"/>
      <c r="G55" s="573"/>
      <c r="H55" s="573"/>
      <c r="I55" s="573"/>
      <c r="J55" s="573"/>
      <c r="K55" s="573">
        <f t="shared" si="1"/>
        <v>0</v>
      </c>
      <c r="L55" s="573"/>
      <c r="M55" s="573"/>
      <c r="N55" s="573">
        <f t="shared" si="2"/>
        <v>0</v>
      </c>
      <c r="O55" s="573"/>
      <c r="P55" s="573"/>
      <c r="Q55" s="574">
        <f t="shared" si="3"/>
        <v>0</v>
      </c>
    </row>
    <row r="56" spans="1:17" ht="15.75">
      <c r="A56" s="129">
        <v>47</v>
      </c>
      <c r="B56" s="344" t="s">
        <v>81</v>
      </c>
      <c r="C56" s="573"/>
      <c r="D56" s="573"/>
      <c r="E56" s="573">
        <f t="shared" si="0"/>
        <v>0</v>
      </c>
      <c r="F56" s="573"/>
      <c r="G56" s="573"/>
      <c r="H56" s="573"/>
      <c r="I56" s="573"/>
      <c r="J56" s="573"/>
      <c r="K56" s="573">
        <f t="shared" si="1"/>
        <v>0</v>
      </c>
      <c r="L56" s="573"/>
      <c r="M56" s="573"/>
      <c r="N56" s="573">
        <f t="shared" si="2"/>
        <v>0</v>
      </c>
      <c r="O56" s="573"/>
      <c r="P56" s="573"/>
      <c r="Q56" s="574">
        <f t="shared" si="3"/>
        <v>0</v>
      </c>
    </row>
    <row r="57" spans="1:17" ht="15.75">
      <c r="A57" s="129">
        <v>48</v>
      </c>
      <c r="B57" s="344" t="s">
        <v>82</v>
      </c>
      <c r="C57" s="183"/>
      <c r="D57" s="183"/>
      <c r="E57" s="347">
        <f t="shared" si="0"/>
        <v>0</v>
      </c>
      <c r="F57" s="183"/>
      <c r="G57" s="183"/>
      <c r="H57" s="183"/>
      <c r="I57" s="183"/>
      <c r="J57" s="183"/>
      <c r="K57" s="347">
        <f t="shared" si="1"/>
        <v>0</v>
      </c>
      <c r="L57" s="183"/>
      <c r="M57" s="183"/>
      <c r="N57" s="347">
        <f t="shared" si="2"/>
        <v>0</v>
      </c>
      <c r="O57" s="183"/>
      <c r="P57" s="183"/>
      <c r="Q57" s="352">
        <f t="shared" si="3"/>
        <v>0</v>
      </c>
    </row>
    <row r="58" spans="1:17" ht="15.75">
      <c r="A58" s="129">
        <v>49</v>
      </c>
      <c r="B58" s="344" t="s">
        <v>83</v>
      </c>
      <c r="C58" s="347"/>
      <c r="D58" s="347"/>
      <c r="E58" s="347">
        <f t="shared" si="0"/>
        <v>0</v>
      </c>
      <c r="F58" s="347"/>
      <c r="G58" s="347"/>
      <c r="H58" s="347"/>
      <c r="I58" s="347"/>
      <c r="J58" s="347"/>
      <c r="K58" s="347">
        <f t="shared" si="1"/>
        <v>0</v>
      </c>
      <c r="L58" s="347"/>
      <c r="M58" s="347"/>
      <c r="N58" s="347">
        <f t="shared" si="2"/>
        <v>0</v>
      </c>
      <c r="O58" s="347"/>
      <c r="P58" s="347"/>
      <c r="Q58" s="352">
        <f t="shared" si="3"/>
        <v>0</v>
      </c>
    </row>
    <row r="59" spans="1:17" ht="15.75">
      <c r="A59" s="129">
        <v>50</v>
      </c>
      <c r="B59" s="344" t="s">
        <v>84</v>
      </c>
      <c r="C59" s="347"/>
      <c r="D59" s="347"/>
      <c r="E59" s="347">
        <f t="shared" si="0"/>
        <v>0</v>
      </c>
      <c r="F59" s="347"/>
      <c r="G59" s="347"/>
      <c r="H59" s="347"/>
      <c r="I59" s="347"/>
      <c r="J59" s="347"/>
      <c r="K59" s="347">
        <f t="shared" si="1"/>
        <v>0</v>
      </c>
      <c r="L59" s="347"/>
      <c r="M59" s="347"/>
      <c r="N59" s="347">
        <f t="shared" si="2"/>
        <v>0</v>
      </c>
      <c r="O59" s="347"/>
      <c r="P59" s="347"/>
      <c r="Q59" s="352">
        <f t="shared" si="3"/>
        <v>0</v>
      </c>
    </row>
    <row r="60" spans="1:17" ht="15.75">
      <c r="A60" s="129">
        <v>51</v>
      </c>
      <c r="B60" s="344" t="s">
        <v>85</v>
      </c>
      <c r="C60" s="347"/>
      <c r="D60" s="347"/>
      <c r="E60" s="347">
        <f t="shared" si="0"/>
        <v>0</v>
      </c>
      <c r="F60" s="347"/>
      <c r="G60" s="347"/>
      <c r="H60" s="347"/>
      <c r="I60" s="347"/>
      <c r="J60" s="347"/>
      <c r="K60" s="347">
        <f t="shared" si="1"/>
        <v>0</v>
      </c>
      <c r="L60" s="347"/>
      <c r="M60" s="347"/>
      <c r="N60" s="347">
        <f t="shared" si="2"/>
        <v>0</v>
      </c>
      <c r="O60" s="347"/>
      <c r="P60" s="347"/>
      <c r="Q60" s="352">
        <f t="shared" si="3"/>
        <v>0</v>
      </c>
    </row>
    <row r="61" spans="1:17" ht="15.75">
      <c r="A61" s="129">
        <v>52</v>
      </c>
      <c r="B61" s="344" t="s">
        <v>86</v>
      </c>
      <c r="C61" s="226">
        <v>4</v>
      </c>
      <c r="D61" s="226">
        <v>0</v>
      </c>
      <c r="E61" s="347">
        <f t="shared" si="0"/>
        <v>4</v>
      </c>
      <c r="F61" s="226">
        <v>5</v>
      </c>
      <c r="G61" s="226">
        <v>0</v>
      </c>
      <c r="H61" s="226">
        <v>135</v>
      </c>
      <c r="I61" s="226">
        <v>23</v>
      </c>
      <c r="J61" s="226">
        <v>6</v>
      </c>
      <c r="K61" s="347">
        <f t="shared" si="1"/>
        <v>164</v>
      </c>
      <c r="L61" s="226">
        <v>0</v>
      </c>
      <c r="M61" s="226">
        <v>0</v>
      </c>
      <c r="N61" s="347">
        <f t="shared" si="2"/>
        <v>0</v>
      </c>
      <c r="O61" s="226">
        <v>0</v>
      </c>
      <c r="P61" s="226">
        <v>0</v>
      </c>
      <c r="Q61" s="352">
        <f t="shared" si="3"/>
        <v>0</v>
      </c>
    </row>
    <row r="62" spans="1:17" ht="15.75">
      <c r="A62" s="129">
        <v>53</v>
      </c>
      <c r="B62" s="344" t="s">
        <v>87</v>
      </c>
      <c r="C62" s="233">
        <v>25</v>
      </c>
      <c r="D62" s="233"/>
      <c r="E62" s="347">
        <f t="shared" si="0"/>
        <v>25</v>
      </c>
      <c r="F62" s="233">
        <v>29</v>
      </c>
      <c r="G62" s="233"/>
      <c r="H62" s="233">
        <v>259</v>
      </c>
      <c r="I62" s="233">
        <v>495</v>
      </c>
      <c r="J62" s="233"/>
      <c r="K62" s="347">
        <f t="shared" si="1"/>
        <v>754</v>
      </c>
      <c r="L62" s="233"/>
      <c r="M62" s="233"/>
      <c r="N62" s="347">
        <f t="shared" si="2"/>
        <v>0</v>
      </c>
      <c r="O62" s="233"/>
      <c r="P62" s="347"/>
      <c r="Q62" s="352">
        <f t="shared" si="3"/>
        <v>0</v>
      </c>
    </row>
    <row r="63" spans="1:17" ht="15.75">
      <c r="A63" s="129">
        <v>54</v>
      </c>
      <c r="B63" s="344" t="s">
        <v>88</v>
      </c>
      <c r="C63" s="347">
        <v>10</v>
      </c>
      <c r="D63" s="347">
        <v>0</v>
      </c>
      <c r="E63" s="347">
        <f t="shared" si="0"/>
        <v>10</v>
      </c>
      <c r="F63" s="347">
        <v>45</v>
      </c>
      <c r="G63" s="347">
        <v>0</v>
      </c>
      <c r="H63" s="347">
        <v>812</v>
      </c>
      <c r="I63" s="347">
        <v>658</v>
      </c>
      <c r="J63" s="347">
        <v>425</v>
      </c>
      <c r="K63" s="347">
        <f t="shared" si="1"/>
        <v>1895</v>
      </c>
      <c r="L63" s="347"/>
      <c r="M63" s="347"/>
      <c r="N63" s="347">
        <f t="shared" si="2"/>
        <v>0</v>
      </c>
      <c r="O63" s="347"/>
      <c r="P63" s="347"/>
      <c r="Q63" s="352">
        <f t="shared" si="3"/>
        <v>0</v>
      </c>
    </row>
    <row r="64" spans="1:17" ht="15.75">
      <c r="A64" s="129">
        <v>55</v>
      </c>
      <c r="B64" s="344" t="s">
        <v>89</v>
      </c>
      <c r="C64" s="233"/>
      <c r="D64" s="233"/>
      <c r="E64" s="347">
        <f t="shared" si="0"/>
        <v>0</v>
      </c>
      <c r="F64" s="353"/>
      <c r="G64" s="347"/>
      <c r="H64" s="347"/>
      <c r="I64" s="347"/>
      <c r="J64" s="347"/>
      <c r="K64" s="347">
        <f t="shared" si="1"/>
        <v>0</v>
      </c>
      <c r="L64" s="347"/>
      <c r="M64" s="347"/>
      <c r="N64" s="347">
        <f t="shared" si="2"/>
        <v>0</v>
      </c>
      <c r="O64" s="347"/>
      <c r="P64" s="347"/>
      <c r="Q64" s="352">
        <f t="shared" si="3"/>
        <v>0</v>
      </c>
    </row>
    <row r="65" spans="1:17" ht="15.75">
      <c r="A65" s="129">
        <v>56</v>
      </c>
      <c r="B65" s="344" t="s">
        <v>203</v>
      </c>
      <c r="C65" s="347">
        <v>10</v>
      </c>
      <c r="D65" s="347">
        <v>0</v>
      </c>
      <c r="E65" s="347">
        <f t="shared" si="0"/>
        <v>10</v>
      </c>
      <c r="F65" s="347">
        <v>18</v>
      </c>
      <c r="G65" s="347">
        <v>0</v>
      </c>
      <c r="H65" s="347">
        <v>203</v>
      </c>
      <c r="I65" s="347">
        <v>647</v>
      </c>
      <c r="J65" s="347">
        <v>73</v>
      </c>
      <c r="K65" s="347">
        <f t="shared" si="1"/>
        <v>923</v>
      </c>
      <c r="L65" s="347">
        <v>95985</v>
      </c>
      <c r="M65" s="347">
        <v>0</v>
      </c>
      <c r="N65" s="347">
        <f t="shared" si="2"/>
        <v>95985</v>
      </c>
      <c r="O65" s="347">
        <v>11359</v>
      </c>
      <c r="P65" s="347">
        <v>0</v>
      </c>
      <c r="Q65" s="352">
        <f t="shared" si="3"/>
        <v>11359</v>
      </c>
    </row>
    <row r="66" spans="1:17" ht="15.75">
      <c r="A66" s="129">
        <v>57</v>
      </c>
      <c r="B66" s="344" t="s">
        <v>91</v>
      </c>
      <c r="C66" s="183">
        <v>12</v>
      </c>
      <c r="D66" s="183"/>
      <c r="E66" s="183">
        <v>12</v>
      </c>
      <c r="F66" s="183">
        <v>37</v>
      </c>
      <c r="G66" s="183"/>
      <c r="H66" s="183">
        <v>385</v>
      </c>
      <c r="I66" s="183">
        <v>998</v>
      </c>
      <c r="J66" s="183">
        <v>192</v>
      </c>
      <c r="K66" s="183">
        <v>1575</v>
      </c>
      <c r="L66" s="183"/>
      <c r="M66" s="183"/>
      <c r="N66" s="183"/>
      <c r="O66" s="183"/>
      <c r="P66" s="183"/>
      <c r="Q66" s="183"/>
    </row>
    <row r="67" spans="1:17" ht="15.75">
      <c r="A67" s="129">
        <v>58</v>
      </c>
      <c r="B67" s="344" t="s">
        <v>92</v>
      </c>
      <c r="C67" s="347">
        <v>24</v>
      </c>
      <c r="D67" s="347">
        <v>0</v>
      </c>
      <c r="E67" s="347">
        <f t="shared" si="0"/>
        <v>24</v>
      </c>
      <c r="F67" s="347">
        <v>52</v>
      </c>
      <c r="G67" s="347">
        <v>0</v>
      </c>
      <c r="H67" s="347"/>
      <c r="I67" s="347"/>
      <c r="J67" s="347"/>
      <c r="K67" s="347">
        <f t="shared" si="1"/>
        <v>0</v>
      </c>
      <c r="L67" s="347"/>
      <c r="M67" s="347"/>
      <c r="N67" s="347">
        <f t="shared" si="2"/>
        <v>0</v>
      </c>
      <c r="O67" s="347"/>
      <c r="P67" s="347"/>
      <c r="Q67" s="352">
        <f t="shared" si="3"/>
        <v>0</v>
      </c>
    </row>
    <row r="68" spans="1:17" ht="15.75">
      <c r="A68" s="129">
        <v>59</v>
      </c>
      <c r="B68" s="344" t="s">
        <v>93</v>
      </c>
      <c r="C68" s="347"/>
      <c r="D68" s="347"/>
      <c r="E68" s="347">
        <f t="shared" si="0"/>
        <v>0</v>
      </c>
      <c r="F68" s="347"/>
      <c r="G68" s="347"/>
      <c r="H68" s="347"/>
      <c r="I68" s="347"/>
      <c r="J68" s="347"/>
      <c r="K68" s="347">
        <f t="shared" si="1"/>
        <v>0</v>
      </c>
      <c r="L68" s="347"/>
      <c r="M68" s="347"/>
      <c r="N68" s="347">
        <f t="shared" si="2"/>
        <v>0</v>
      </c>
      <c r="O68" s="347"/>
      <c r="P68" s="347"/>
      <c r="Q68" s="352">
        <f t="shared" si="3"/>
        <v>0</v>
      </c>
    </row>
    <row r="69" spans="1:17" ht="15.75">
      <c r="A69" s="129">
        <v>60</v>
      </c>
      <c r="B69" s="344" t="s">
        <v>94</v>
      </c>
      <c r="C69" s="232">
        <v>6</v>
      </c>
      <c r="D69" s="232">
        <v>0</v>
      </c>
      <c r="E69" s="347">
        <f>SUM(C69:D69)</f>
        <v>6</v>
      </c>
      <c r="F69" s="232">
        <v>15</v>
      </c>
      <c r="G69" s="232">
        <v>0</v>
      </c>
      <c r="H69" s="232">
        <v>100</v>
      </c>
      <c r="I69" s="232">
        <v>68</v>
      </c>
      <c r="J69" s="232">
        <v>0</v>
      </c>
      <c r="K69" s="347">
        <f>J69+I69+H69</f>
        <v>168</v>
      </c>
      <c r="L69" s="232"/>
      <c r="M69" s="232">
        <v>0</v>
      </c>
      <c r="N69" s="232"/>
      <c r="O69" s="232"/>
      <c r="P69" s="232">
        <v>0</v>
      </c>
      <c r="Q69" s="232"/>
    </row>
    <row r="70" spans="1:17" ht="15.75">
      <c r="A70" s="129">
        <v>61</v>
      </c>
      <c r="B70" s="344" t="s">
        <v>95</v>
      </c>
      <c r="C70" s="260">
        <v>20</v>
      </c>
      <c r="D70" s="260"/>
      <c r="E70" s="347">
        <f t="shared" si="0"/>
        <v>20</v>
      </c>
      <c r="F70" s="260">
        <v>30</v>
      </c>
      <c r="G70" s="260"/>
      <c r="H70" s="260">
        <v>807</v>
      </c>
      <c r="I70" s="260">
        <v>149</v>
      </c>
      <c r="J70" s="259">
        <v>3271</v>
      </c>
      <c r="K70" s="347">
        <f t="shared" si="1"/>
        <v>4227</v>
      </c>
      <c r="L70" s="260"/>
      <c r="M70" s="260"/>
      <c r="N70" s="347">
        <f t="shared" si="2"/>
        <v>0</v>
      </c>
      <c r="O70" s="260"/>
      <c r="P70" s="260"/>
      <c r="Q70" s="352">
        <f t="shared" si="3"/>
        <v>0</v>
      </c>
    </row>
    <row r="71" spans="1:17" ht="15.75">
      <c r="A71" s="129">
        <v>62</v>
      </c>
      <c r="B71" s="344" t="s">
        <v>96</v>
      </c>
      <c r="C71" s="347"/>
      <c r="D71" s="347"/>
      <c r="E71" s="347">
        <f t="shared" si="0"/>
        <v>0</v>
      </c>
      <c r="F71" s="347"/>
      <c r="G71" s="347"/>
      <c r="H71" s="347"/>
      <c r="I71" s="347"/>
      <c r="J71" s="347"/>
      <c r="K71" s="347">
        <f t="shared" si="1"/>
        <v>0</v>
      </c>
      <c r="L71" s="347"/>
      <c r="M71" s="347"/>
      <c r="N71" s="347">
        <f t="shared" si="2"/>
        <v>0</v>
      </c>
      <c r="O71" s="347"/>
      <c r="P71" s="347"/>
      <c r="Q71" s="352">
        <f t="shared" si="3"/>
        <v>0</v>
      </c>
    </row>
    <row r="72" spans="1:17" ht="15.75">
      <c r="A72" s="129">
        <v>63</v>
      </c>
      <c r="B72" s="344" t="s">
        <v>97</v>
      </c>
      <c r="C72" s="347">
        <v>3</v>
      </c>
      <c r="D72" s="347">
        <v>0</v>
      </c>
      <c r="E72" s="347">
        <f t="shared" si="0"/>
        <v>3</v>
      </c>
      <c r="F72" s="347">
        <v>13</v>
      </c>
      <c r="G72" s="347">
        <v>0</v>
      </c>
      <c r="H72" s="347">
        <v>104</v>
      </c>
      <c r="I72" s="347">
        <v>57</v>
      </c>
      <c r="J72" s="347">
        <v>0</v>
      </c>
      <c r="K72" s="347">
        <v>161</v>
      </c>
      <c r="L72" s="347">
        <v>12480</v>
      </c>
      <c r="M72" s="347">
        <v>0</v>
      </c>
      <c r="N72" s="347">
        <f t="shared" si="2"/>
        <v>12480</v>
      </c>
      <c r="O72" s="347">
        <v>0</v>
      </c>
      <c r="P72" s="347">
        <v>0</v>
      </c>
      <c r="Q72" s="352">
        <f t="shared" si="3"/>
        <v>0</v>
      </c>
    </row>
    <row r="73" spans="1:17" ht="12.75">
      <c r="A73" s="524" t="s">
        <v>98</v>
      </c>
      <c r="B73" s="524"/>
      <c r="C73" s="152"/>
      <c r="D73" s="152"/>
      <c r="E73" s="152"/>
      <c r="F73" s="152"/>
      <c r="G73" s="167"/>
      <c r="H73" s="152"/>
      <c r="I73" s="152"/>
      <c r="J73" s="152"/>
      <c r="K73" s="152"/>
      <c r="L73" s="152"/>
      <c r="M73" s="152"/>
      <c r="N73" s="152"/>
      <c r="O73" s="152"/>
      <c r="P73" s="152"/>
      <c r="Q73" s="152"/>
    </row>
    <row r="74" spans="1:7" ht="12.75">
      <c r="A74" s="127"/>
      <c r="C74" s="126"/>
      <c r="D74" s="126"/>
      <c r="E74" s="126"/>
      <c r="F74" s="126"/>
      <c r="G74" s="126"/>
    </row>
    <row r="75" spans="1:7" ht="12.75">
      <c r="A75" s="127"/>
      <c r="C75" s="126"/>
      <c r="D75" s="126"/>
      <c r="E75" s="126"/>
      <c r="F75" s="126"/>
      <c r="G75" s="126"/>
    </row>
    <row r="76" spans="1:11" ht="19.5">
      <c r="A76" s="107" t="s">
        <v>99</v>
      </c>
      <c r="B76"/>
      <c r="C76" s="108"/>
      <c r="D76" s="109"/>
      <c r="E76" s="109"/>
      <c r="F76" s="109"/>
      <c r="G76" s="109"/>
      <c r="H76" s="113"/>
      <c r="I76" s="113"/>
      <c r="J76" s="108"/>
      <c r="K76" s="31"/>
    </row>
    <row r="77" spans="1:12" ht="18.75">
      <c r="A77" s="461" t="s">
        <v>100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</row>
    <row r="78" spans="1:12" ht="18.75">
      <c r="A78" s="461" t="s">
        <v>101</v>
      </c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</row>
    <row r="79" spans="1:7" ht="12.75">
      <c r="A79" s="31"/>
      <c r="B79" s="151"/>
      <c r="C79" s="31"/>
      <c r="D79" s="31"/>
      <c r="E79" s="31"/>
      <c r="F79" s="31"/>
      <c r="G79" s="31"/>
    </row>
  </sheetData>
  <sheetProtection/>
  <mergeCells count="15">
    <mergeCell ref="A77:L77"/>
    <mergeCell ref="A78:L78"/>
    <mergeCell ref="L7:N7"/>
    <mergeCell ref="O7:Q7"/>
    <mergeCell ref="A73:B73"/>
    <mergeCell ref="A6:A9"/>
    <mergeCell ref="B6:B9"/>
    <mergeCell ref="F7:G7"/>
    <mergeCell ref="C6:Q6"/>
    <mergeCell ref="C7:E7"/>
    <mergeCell ref="H7:K7"/>
    <mergeCell ref="A1:C1"/>
    <mergeCell ref="A2:Q2"/>
    <mergeCell ref="A3:Q3"/>
    <mergeCell ref="A4:Q4"/>
  </mergeCells>
  <printOptions/>
  <pageMargins left="0.5" right="0.5" top="1" bottom="0.5" header="0" footer="0"/>
  <pageSetup horizontalDpi="600" verticalDpi="600" orientation="landscape" r:id="rId1"/>
  <ignoredErrors>
    <ignoredError sqref="O9:P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zoomScale="115" zoomScaleNormal="115" zoomScalePageLayoutView="0" workbookViewId="0" topLeftCell="A1">
      <selection activeCell="A4" sqref="A4:P4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6.28125" style="0" customWidth="1"/>
    <col min="4" max="4" width="4.421875" style="0" customWidth="1"/>
    <col min="5" max="5" width="7.00390625" style="0" customWidth="1"/>
    <col min="6" max="6" width="6.00390625" style="0" customWidth="1"/>
    <col min="7" max="7" width="5.00390625" style="0" customWidth="1"/>
    <col min="8" max="8" width="7.421875" style="0" customWidth="1"/>
    <col min="9" max="9" width="7.8515625" style="0" customWidth="1"/>
    <col min="10" max="10" width="7.7109375" style="0" customWidth="1"/>
    <col min="12" max="12" width="14.00390625" style="0" customWidth="1"/>
    <col min="13" max="13" width="11.421875" style="0" customWidth="1"/>
    <col min="14" max="14" width="13.140625" style="0" customWidth="1"/>
    <col min="15" max="15" width="12.140625" style="0" customWidth="1"/>
    <col min="16" max="16" width="12.7109375" style="0" customWidth="1"/>
  </cols>
  <sheetData>
    <row r="1" spans="1:16" ht="39" customHeight="1">
      <c r="A1" s="528" t="s">
        <v>232</v>
      </c>
      <c r="B1" s="528"/>
      <c r="C1" s="528"/>
      <c r="D1" s="5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8.75">
      <c r="A2" s="521" t="s">
        <v>204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</row>
    <row r="3" spans="1:16" ht="16.5">
      <c r="A3" s="465" t="s">
        <v>388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</row>
    <row r="4" spans="1:16" ht="18.75">
      <c r="A4" s="538" t="s">
        <v>339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</row>
    <row r="5" spans="1:16" ht="16.5">
      <c r="A5" s="105"/>
      <c r="B5" s="11"/>
      <c r="C5" s="11"/>
      <c r="D5" s="11"/>
      <c r="E5" s="11"/>
      <c r="F5" s="11"/>
      <c r="G5" s="11"/>
      <c r="H5" s="11"/>
      <c r="I5" s="11"/>
      <c r="J5" s="11"/>
      <c r="K5" s="11"/>
      <c r="L5" s="8"/>
      <c r="M5" s="11"/>
      <c r="N5" s="8"/>
      <c r="O5" s="11"/>
      <c r="P5" s="11"/>
    </row>
    <row r="6" spans="1:16" ht="12.75">
      <c r="A6" s="105"/>
      <c r="B6" s="3"/>
      <c r="C6" s="3"/>
      <c r="D6" s="3"/>
      <c r="E6" s="3"/>
      <c r="F6" s="3"/>
      <c r="G6" s="3"/>
      <c r="H6" s="133"/>
      <c r="I6" s="133"/>
      <c r="J6" s="133"/>
      <c r="K6" s="134"/>
      <c r="L6" s="3"/>
      <c r="M6" s="3"/>
      <c r="N6" s="3"/>
      <c r="O6" s="20"/>
      <c r="P6" s="3"/>
    </row>
    <row r="7" spans="1:16" ht="12.75">
      <c r="A7" s="529" t="s">
        <v>1</v>
      </c>
      <c r="B7" s="532" t="s">
        <v>235</v>
      </c>
      <c r="C7" s="535" t="s">
        <v>205</v>
      </c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7"/>
    </row>
    <row r="8" spans="1:16" ht="48" customHeight="1">
      <c r="A8" s="530"/>
      <c r="B8" s="533"/>
      <c r="C8" s="539" t="s">
        <v>206</v>
      </c>
      <c r="D8" s="540"/>
      <c r="E8" s="541"/>
      <c r="F8" s="539" t="s">
        <v>207</v>
      </c>
      <c r="G8" s="540"/>
      <c r="H8" s="541"/>
      <c r="I8" s="535" t="s">
        <v>208</v>
      </c>
      <c r="J8" s="536"/>
      <c r="K8" s="537"/>
      <c r="L8" s="535" t="s">
        <v>209</v>
      </c>
      <c r="M8" s="537"/>
      <c r="N8" s="535" t="s">
        <v>210</v>
      </c>
      <c r="O8" s="536"/>
      <c r="P8" s="537"/>
    </row>
    <row r="9" spans="1:16" ht="24">
      <c r="A9" s="530"/>
      <c r="B9" s="533"/>
      <c r="C9" s="135" t="s">
        <v>211</v>
      </c>
      <c r="D9" s="135" t="s">
        <v>236</v>
      </c>
      <c r="E9" s="103" t="s">
        <v>14</v>
      </c>
      <c r="F9" s="135" t="s">
        <v>211</v>
      </c>
      <c r="G9" s="135" t="s">
        <v>236</v>
      </c>
      <c r="H9" s="103" t="s">
        <v>14</v>
      </c>
      <c r="I9" s="135" t="s">
        <v>211</v>
      </c>
      <c r="J9" s="135" t="s">
        <v>234</v>
      </c>
      <c r="K9" s="103" t="s">
        <v>14</v>
      </c>
      <c r="L9" s="135" t="s">
        <v>211</v>
      </c>
      <c r="M9" s="135" t="s">
        <v>212</v>
      </c>
      <c r="N9" s="135" t="s">
        <v>211</v>
      </c>
      <c r="O9" s="135" t="s">
        <v>212</v>
      </c>
      <c r="P9" s="103" t="s">
        <v>14</v>
      </c>
    </row>
    <row r="10" spans="1:16" ht="12.75">
      <c r="A10" s="531"/>
      <c r="B10" s="534"/>
      <c r="C10" s="136">
        <v>1</v>
      </c>
      <c r="D10" s="137">
        <v>2</v>
      </c>
      <c r="E10" s="137" t="s">
        <v>147</v>
      </c>
      <c r="F10" s="103">
        <v>4</v>
      </c>
      <c r="G10" s="103">
        <v>5</v>
      </c>
      <c r="H10" s="103" t="s">
        <v>163</v>
      </c>
      <c r="I10" s="136">
        <v>7</v>
      </c>
      <c r="J10" s="136">
        <v>8</v>
      </c>
      <c r="K10" s="136" t="s">
        <v>148</v>
      </c>
      <c r="L10" s="136">
        <v>10</v>
      </c>
      <c r="M10" s="136">
        <v>11</v>
      </c>
      <c r="N10" s="136">
        <v>12</v>
      </c>
      <c r="O10" s="136">
        <v>13</v>
      </c>
      <c r="P10" s="136" t="s">
        <v>179</v>
      </c>
    </row>
    <row r="11" spans="1:16" ht="12.75" customHeight="1">
      <c r="A11" s="131">
        <v>1</v>
      </c>
      <c r="B11" s="355" t="s">
        <v>35</v>
      </c>
      <c r="C11" s="314">
        <v>2</v>
      </c>
      <c r="D11" s="314">
        <v>1</v>
      </c>
      <c r="E11" s="314">
        <f>D11+C11</f>
        <v>3</v>
      </c>
      <c r="F11" s="314">
        <v>9</v>
      </c>
      <c r="G11" s="314">
        <v>1</v>
      </c>
      <c r="H11" s="314">
        <f>G11+F11</f>
        <v>10</v>
      </c>
      <c r="I11" s="314">
        <v>7893</v>
      </c>
      <c r="J11" s="314">
        <v>1221</v>
      </c>
      <c r="K11" s="314">
        <f>J11+I11</f>
        <v>9114</v>
      </c>
      <c r="L11" s="314">
        <v>4386482000</v>
      </c>
      <c r="M11" s="314">
        <v>446689000</v>
      </c>
      <c r="N11" s="314">
        <v>2206378000</v>
      </c>
      <c r="O11" s="315"/>
      <c r="P11" s="314">
        <f>N11+O11</f>
        <v>2206378000</v>
      </c>
    </row>
    <row r="12" spans="1:16" ht="12.75" customHeight="1">
      <c r="A12" s="131">
        <v>2</v>
      </c>
      <c r="B12" s="355" t="s">
        <v>36</v>
      </c>
      <c r="C12" s="357">
        <v>3</v>
      </c>
      <c r="D12" s="357">
        <v>7</v>
      </c>
      <c r="E12" s="357">
        <v>10</v>
      </c>
      <c r="F12" s="357">
        <v>5</v>
      </c>
      <c r="G12" s="357">
        <v>7</v>
      </c>
      <c r="H12" s="357">
        <v>12</v>
      </c>
      <c r="I12" s="357" t="s">
        <v>306</v>
      </c>
      <c r="J12" s="357" t="s">
        <v>307</v>
      </c>
      <c r="K12" s="357" t="s">
        <v>308</v>
      </c>
      <c r="L12" s="358" t="s">
        <v>309</v>
      </c>
      <c r="M12" s="359" t="s">
        <v>310</v>
      </c>
      <c r="N12" s="357" t="s">
        <v>311</v>
      </c>
      <c r="O12" s="179"/>
      <c r="P12" s="296"/>
    </row>
    <row r="13" spans="1:16" ht="12.75" customHeight="1">
      <c r="A13" s="131">
        <v>3</v>
      </c>
      <c r="B13" s="355" t="s">
        <v>37</v>
      </c>
      <c r="C13" s="179"/>
      <c r="D13" s="179"/>
      <c r="E13" s="296"/>
      <c r="F13" s="179"/>
      <c r="G13" s="179"/>
      <c r="H13" s="296"/>
      <c r="I13" s="179"/>
      <c r="J13" s="179"/>
      <c r="K13" s="296"/>
      <c r="L13" s="179"/>
      <c r="M13" s="179"/>
      <c r="N13" s="179"/>
      <c r="O13" s="179"/>
      <c r="P13" s="296"/>
    </row>
    <row r="14" spans="1:16" ht="12.75" customHeight="1">
      <c r="A14" s="131">
        <v>4</v>
      </c>
      <c r="B14" s="355" t="s">
        <v>38</v>
      </c>
      <c r="C14" s="175">
        <v>1</v>
      </c>
      <c r="D14" s="175"/>
      <c r="E14" s="175">
        <v>1</v>
      </c>
      <c r="F14" s="175">
        <v>2</v>
      </c>
      <c r="G14" s="175"/>
      <c r="H14" s="175">
        <v>2</v>
      </c>
      <c r="I14" s="175">
        <v>417</v>
      </c>
      <c r="J14" s="175"/>
      <c r="K14" s="175">
        <f>SUM(I14:J14)</f>
        <v>417</v>
      </c>
      <c r="L14" s="177">
        <v>230833</v>
      </c>
      <c r="M14" s="175"/>
      <c r="N14" s="177">
        <f>L14*50%</f>
        <v>115416.5</v>
      </c>
      <c r="O14" s="175"/>
      <c r="P14" s="177">
        <f>N14</f>
        <v>115416.5</v>
      </c>
    </row>
    <row r="15" spans="1:16" ht="12.75" customHeight="1">
      <c r="A15" s="131">
        <v>5</v>
      </c>
      <c r="B15" s="355" t="s">
        <v>39</v>
      </c>
      <c r="C15" s="415">
        <v>2</v>
      </c>
      <c r="D15" s="415">
        <v>3</v>
      </c>
      <c r="E15" s="415">
        <v>5</v>
      </c>
      <c r="F15" s="415">
        <v>5</v>
      </c>
      <c r="G15" s="415">
        <v>3</v>
      </c>
      <c r="H15" s="415">
        <v>8</v>
      </c>
      <c r="I15" s="415">
        <v>3071</v>
      </c>
      <c r="J15" s="415"/>
      <c r="K15" s="415">
        <v>3071</v>
      </c>
      <c r="L15" s="415">
        <v>1287218</v>
      </c>
      <c r="M15" s="415"/>
      <c r="N15" s="415">
        <v>643609</v>
      </c>
      <c r="O15" s="415"/>
      <c r="P15" s="416">
        <v>643609</v>
      </c>
    </row>
    <row r="16" spans="1:16" ht="12.75" customHeight="1">
      <c r="A16" s="131">
        <v>6</v>
      </c>
      <c r="B16" s="355" t="s">
        <v>40</v>
      </c>
      <c r="C16" s="360">
        <v>3</v>
      </c>
      <c r="D16" s="360">
        <v>8</v>
      </c>
      <c r="E16" s="360">
        <v>11</v>
      </c>
      <c r="F16" s="360">
        <v>7</v>
      </c>
      <c r="G16" s="360">
        <v>8</v>
      </c>
      <c r="H16" s="360">
        <v>15</v>
      </c>
      <c r="I16" s="360">
        <v>1.945</v>
      </c>
      <c r="J16" s="360"/>
      <c r="K16" s="360"/>
      <c r="L16" s="360" t="s">
        <v>312</v>
      </c>
      <c r="M16" s="360"/>
      <c r="N16" s="360"/>
      <c r="O16" s="360"/>
      <c r="P16" s="360"/>
    </row>
    <row r="17" spans="1:16" ht="12.75" customHeight="1">
      <c r="A17" s="131">
        <v>7</v>
      </c>
      <c r="B17" s="355" t="s">
        <v>41</v>
      </c>
      <c r="C17" s="315" t="s">
        <v>252</v>
      </c>
      <c r="D17" s="315" t="s">
        <v>239</v>
      </c>
      <c r="E17" s="315" t="s">
        <v>252</v>
      </c>
      <c r="F17" s="315" t="s">
        <v>253</v>
      </c>
      <c r="G17" s="315" t="s">
        <v>239</v>
      </c>
      <c r="H17" s="315" t="s">
        <v>253</v>
      </c>
      <c r="I17" s="223">
        <v>5339</v>
      </c>
      <c r="J17" s="315" t="s">
        <v>239</v>
      </c>
      <c r="K17" s="223">
        <v>5339</v>
      </c>
      <c r="L17" s="315">
        <v>1511063</v>
      </c>
      <c r="M17" s="315" t="s">
        <v>239</v>
      </c>
      <c r="N17" s="314">
        <v>658639</v>
      </c>
      <c r="O17" s="315" t="s">
        <v>239</v>
      </c>
      <c r="P17" s="314">
        <v>658639</v>
      </c>
    </row>
    <row r="18" spans="1:16" ht="12.75" customHeight="1">
      <c r="A18" s="131">
        <v>8</v>
      </c>
      <c r="B18" s="355" t="s">
        <v>42</v>
      </c>
      <c r="C18" s="320" t="s">
        <v>16</v>
      </c>
      <c r="D18" s="320" t="s">
        <v>17</v>
      </c>
      <c r="E18" s="175">
        <v>5</v>
      </c>
      <c r="F18" s="320" t="s">
        <v>20</v>
      </c>
      <c r="G18" s="320" t="s">
        <v>17</v>
      </c>
      <c r="H18" s="319">
        <f>F18+G18</f>
        <v>9</v>
      </c>
      <c r="I18" s="320" t="s">
        <v>313</v>
      </c>
      <c r="J18" s="320"/>
      <c r="K18" s="175"/>
      <c r="L18" s="320" t="s">
        <v>314</v>
      </c>
      <c r="M18" s="320"/>
      <c r="N18" s="326" t="s">
        <v>315</v>
      </c>
      <c r="O18" s="320"/>
      <c r="P18" s="319">
        <f>N19+O18</f>
        <v>0</v>
      </c>
    </row>
    <row r="19" spans="1:16" ht="12.75" customHeight="1">
      <c r="A19" s="131">
        <v>9</v>
      </c>
      <c r="B19" s="355" t="s">
        <v>43</v>
      </c>
      <c r="C19" s="179"/>
      <c r="D19" s="179"/>
      <c r="E19" s="296"/>
      <c r="F19" s="179"/>
      <c r="G19" s="179"/>
      <c r="H19" s="296"/>
      <c r="I19" s="179"/>
      <c r="J19" s="179"/>
      <c r="K19" s="296"/>
      <c r="L19" s="179"/>
      <c r="M19" s="179"/>
      <c r="N19" s="179"/>
      <c r="O19" s="179"/>
      <c r="P19" s="296"/>
    </row>
    <row r="20" spans="1:16" ht="12.75" customHeight="1">
      <c r="A20" s="131">
        <v>10</v>
      </c>
      <c r="B20" s="355" t="s">
        <v>44</v>
      </c>
      <c r="C20" s="319">
        <v>1</v>
      </c>
      <c r="D20" s="319">
        <v>0</v>
      </c>
      <c r="E20" s="319">
        <v>1</v>
      </c>
      <c r="F20" s="319">
        <v>3</v>
      </c>
      <c r="G20" s="319">
        <v>0</v>
      </c>
      <c r="H20" s="319">
        <v>3</v>
      </c>
      <c r="I20" s="323">
        <v>1.879</v>
      </c>
      <c r="J20" s="319">
        <v>0</v>
      </c>
      <c r="K20" s="323">
        <v>1.879</v>
      </c>
      <c r="L20" s="319" t="s">
        <v>316</v>
      </c>
      <c r="M20" s="319">
        <v>0</v>
      </c>
      <c r="N20" s="319" t="s">
        <v>316</v>
      </c>
      <c r="O20" s="319">
        <v>0</v>
      </c>
      <c r="P20" s="319" t="s">
        <v>316</v>
      </c>
    </row>
    <row r="21" spans="1:16" ht="12.75" customHeight="1">
      <c r="A21" s="131">
        <v>11</v>
      </c>
      <c r="B21" s="355" t="s">
        <v>45</v>
      </c>
      <c r="C21" s="179"/>
      <c r="D21" s="179"/>
      <c r="E21" s="296"/>
      <c r="F21" s="179"/>
      <c r="G21" s="179"/>
      <c r="H21" s="296"/>
      <c r="I21" s="179"/>
      <c r="J21" s="179"/>
      <c r="K21" s="296"/>
      <c r="L21" s="179"/>
      <c r="M21" s="179"/>
      <c r="N21" s="179"/>
      <c r="O21" s="179"/>
      <c r="P21" s="296"/>
    </row>
    <row r="22" spans="1:16" ht="12.75" customHeight="1">
      <c r="A22" s="131">
        <v>12</v>
      </c>
      <c r="B22" s="355" t="s">
        <v>46</v>
      </c>
      <c r="C22" s="425">
        <v>1</v>
      </c>
      <c r="D22" s="425">
        <v>0</v>
      </c>
      <c r="E22" s="425">
        <f>SUM(C22:D22)</f>
        <v>1</v>
      </c>
      <c r="F22" s="425">
        <v>3</v>
      </c>
      <c r="G22" s="425">
        <v>0</v>
      </c>
      <c r="H22" s="425">
        <f>SUM(F22:G22)</f>
        <v>3</v>
      </c>
      <c r="I22" s="425">
        <v>7675</v>
      </c>
      <c r="J22" s="425">
        <v>0</v>
      </c>
      <c r="K22" s="425">
        <f>SUM(I22:J22)</f>
        <v>7675</v>
      </c>
      <c r="L22" s="425">
        <v>2117641</v>
      </c>
      <c r="M22" s="425">
        <v>0</v>
      </c>
      <c r="N22" s="425">
        <v>1584590</v>
      </c>
      <c r="O22" s="425">
        <v>0</v>
      </c>
      <c r="P22" s="425">
        <f>SUM(N22:O22)</f>
        <v>1584590</v>
      </c>
    </row>
    <row r="23" spans="1:16" ht="12.75" customHeight="1">
      <c r="A23" s="131">
        <v>13</v>
      </c>
      <c r="B23" s="355" t="s">
        <v>47</v>
      </c>
      <c r="C23" s="179">
        <v>1</v>
      </c>
      <c r="D23" s="179">
        <v>0</v>
      </c>
      <c r="E23" s="296">
        <v>1</v>
      </c>
      <c r="F23" s="179">
        <v>2</v>
      </c>
      <c r="G23" s="179">
        <v>0</v>
      </c>
      <c r="H23" s="296">
        <v>2</v>
      </c>
      <c r="I23" s="179">
        <v>802</v>
      </c>
      <c r="J23" s="179">
        <v>0</v>
      </c>
      <c r="K23" s="296">
        <v>802</v>
      </c>
      <c r="L23" s="179">
        <v>293763</v>
      </c>
      <c r="M23" s="179">
        <v>0</v>
      </c>
      <c r="N23" s="179">
        <v>179332</v>
      </c>
      <c r="O23" s="179">
        <v>0</v>
      </c>
      <c r="P23" s="296"/>
    </row>
    <row r="24" spans="1:16" ht="12.75" customHeight="1">
      <c r="A24" s="131">
        <v>14</v>
      </c>
      <c r="B24" s="355" t="s">
        <v>48</v>
      </c>
      <c r="C24" s="179"/>
      <c r="D24" s="179"/>
      <c r="E24" s="296"/>
      <c r="F24" s="179"/>
      <c r="G24" s="179"/>
      <c r="H24" s="296"/>
      <c r="I24" s="179"/>
      <c r="J24" s="179"/>
      <c r="K24" s="296"/>
      <c r="L24" s="179"/>
      <c r="M24" s="179"/>
      <c r="N24" s="179"/>
      <c r="O24" s="179"/>
      <c r="P24" s="296"/>
    </row>
    <row r="25" spans="1:16" ht="12.75" customHeight="1">
      <c r="A25" s="131">
        <v>15</v>
      </c>
      <c r="B25" s="355" t="s">
        <v>49</v>
      </c>
      <c r="C25" s="224">
        <v>3</v>
      </c>
      <c r="D25" s="224">
        <v>4</v>
      </c>
      <c r="E25" s="224">
        <f>D25+C25</f>
        <v>7</v>
      </c>
      <c r="F25" s="224">
        <v>7</v>
      </c>
      <c r="G25" s="224">
        <v>4</v>
      </c>
      <c r="H25" s="224">
        <f>G25+F25</f>
        <v>11</v>
      </c>
      <c r="I25" s="224">
        <v>38835</v>
      </c>
      <c r="J25" s="224">
        <v>11160</v>
      </c>
      <c r="K25" s="224">
        <f>J25+I25</f>
        <v>49995</v>
      </c>
      <c r="L25" s="224">
        <v>12368699.744</v>
      </c>
      <c r="M25" s="224">
        <v>3696106.899</v>
      </c>
      <c r="N25" s="224">
        <v>6184349.872</v>
      </c>
      <c r="O25" s="224">
        <v>604297.845</v>
      </c>
      <c r="P25" s="224">
        <f>O25+N25</f>
        <v>6788647.717</v>
      </c>
    </row>
    <row r="26" spans="1:16" ht="12.75" customHeight="1">
      <c r="A26" s="131">
        <v>16</v>
      </c>
      <c r="B26" s="355" t="s">
        <v>50</v>
      </c>
      <c r="C26" s="179"/>
      <c r="D26" s="179"/>
      <c r="E26" s="296"/>
      <c r="F26" s="179"/>
      <c r="G26" s="179"/>
      <c r="H26" s="296"/>
      <c r="I26" s="179"/>
      <c r="J26" s="179"/>
      <c r="K26" s="296"/>
      <c r="L26" s="179"/>
      <c r="M26" s="179"/>
      <c r="N26" s="179"/>
      <c r="O26" s="179"/>
      <c r="P26" s="296"/>
    </row>
    <row r="27" spans="1:16" ht="12.75" customHeight="1">
      <c r="A27" s="131">
        <v>17</v>
      </c>
      <c r="B27" s="355" t="s">
        <v>51</v>
      </c>
      <c r="C27" s="179"/>
      <c r="D27" s="179"/>
      <c r="E27" s="296"/>
      <c r="F27" s="179"/>
      <c r="G27" s="179"/>
      <c r="H27" s="296"/>
      <c r="I27" s="179"/>
      <c r="J27" s="179"/>
      <c r="K27" s="296"/>
      <c r="L27" s="179"/>
      <c r="M27" s="179"/>
      <c r="N27" s="179"/>
      <c r="O27" s="179"/>
      <c r="P27" s="296"/>
    </row>
    <row r="28" spans="1:16" ht="12.75" customHeight="1">
      <c r="A28" s="131">
        <v>18</v>
      </c>
      <c r="B28" s="355" t="s">
        <v>52</v>
      </c>
      <c r="C28" s="314">
        <v>1</v>
      </c>
      <c r="D28" s="314"/>
      <c r="E28" s="314">
        <f>C28+D28</f>
        <v>1</v>
      </c>
      <c r="F28" s="314">
        <v>2</v>
      </c>
      <c r="G28" s="314"/>
      <c r="H28" s="314">
        <f>F28</f>
        <v>2</v>
      </c>
      <c r="I28" s="224">
        <v>368</v>
      </c>
      <c r="J28" s="224"/>
      <c r="K28" s="223">
        <f>J28+I28</f>
        <v>368</v>
      </c>
      <c r="L28" s="224">
        <v>268424000</v>
      </c>
      <c r="M28" s="224"/>
      <c r="N28" s="223">
        <f>L28*50%</f>
        <v>134212000</v>
      </c>
      <c r="O28" s="224"/>
      <c r="P28" s="223">
        <f>N28</f>
        <v>134212000</v>
      </c>
    </row>
    <row r="29" spans="1:16" ht="12.75" customHeight="1">
      <c r="A29" s="131">
        <v>19</v>
      </c>
      <c r="B29" s="355" t="s">
        <v>53</v>
      </c>
      <c r="C29" s="444"/>
      <c r="D29" s="444"/>
      <c r="E29" s="458"/>
      <c r="F29" s="444"/>
      <c r="G29" s="444"/>
      <c r="H29" s="458"/>
      <c r="I29" s="444"/>
      <c r="J29" s="444"/>
      <c r="K29" s="458"/>
      <c r="L29" s="444"/>
      <c r="M29" s="444"/>
      <c r="N29" s="444"/>
      <c r="O29" s="444"/>
      <c r="P29" s="458"/>
    </row>
    <row r="30" spans="1:16" ht="12.75" customHeight="1">
      <c r="A30" s="131">
        <v>20</v>
      </c>
      <c r="B30" s="355" t="s">
        <v>54</v>
      </c>
      <c r="C30" s="446">
        <v>3</v>
      </c>
      <c r="D30" s="446">
        <v>0</v>
      </c>
      <c r="E30" s="446">
        <v>3</v>
      </c>
      <c r="F30" s="446">
        <v>8</v>
      </c>
      <c r="G30" s="446">
        <v>0</v>
      </c>
      <c r="H30" s="446">
        <v>8</v>
      </c>
      <c r="I30" s="446">
        <v>5.614</v>
      </c>
      <c r="J30" s="446">
        <v>0</v>
      </c>
      <c r="K30" s="446">
        <v>5.614</v>
      </c>
      <c r="L30" s="446" t="s">
        <v>386</v>
      </c>
      <c r="M30" s="446">
        <v>0</v>
      </c>
      <c r="N30" s="446" t="s">
        <v>387</v>
      </c>
      <c r="O30" s="446">
        <v>0</v>
      </c>
      <c r="P30" s="446" t="s">
        <v>387</v>
      </c>
    </row>
    <row r="31" spans="1:16" ht="12.75" customHeight="1">
      <c r="A31" s="138">
        <v>21</v>
      </c>
      <c r="B31" s="356" t="s">
        <v>55</v>
      </c>
      <c r="C31" s="459"/>
      <c r="D31" s="445"/>
      <c r="E31" s="445"/>
      <c r="F31" s="445"/>
      <c r="G31" s="445"/>
      <c r="H31" s="445"/>
      <c r="I31" s="445">
        <v>13481</v>
      </c>
      <c r="J31" s="445"/>
      <c r="K31" s="445">
        <f>SUM(I31:J31)</f>
        <v>13481</v>
      </c>
      <c r="L31" s="445">
        <v>4548098</v>
      </c>
      <c r="M31" s="445"/>
      <c r="N31" s="445">
        <v>2274049</v>
      </c>
      <c r="O31" s="445"/>
      <c r="P31" s="445">
        <f>SUM(N31:O31)</f>
        <v>2274049</v>
      </c>
    </row>
    <row r="32" spans="1:16" ht="12.75" customHeight="1">
      <c r="A32" s="131">
        <v>22</v>
      </c>
      <c r="B32" s="355" t="s">
        <v>56</v>
      </c>
      <c r="C32" s="179"/>
      <c r="D32" s="179"/>
      <c r="E32" s="296"/>
      <c r="F32" s="179"/>
      <c r="G32" s="179"/>
      <c r="H32" s="296"/>
      <c r="I32" s="179"/>
      <c r="J32" s="179"/>
      <c r="K32" s="296"/>
      <c r="L32" s="179"/>
      <c r="M32" s="179"/>
      <c r="N32" s="179"/>
      <c r="O32" s="179"/>
      <c r="P32" s="296"/>
    </row>
    <row r="33" spans="1:16" ht="12.75" customHeight="1">
      <c r="A33" s="131">
        <v>23</v>
      </c>
      <c r="B33" s="355" t="s">
        <v>57</v>
      </c>
      <c r="C33" s="179">
        <v>1</v>
      </c>
      <c r="D33" s="179">
        <v>0</v>
      </c>
      <c r="E33" s="296">
        <v>1</v>
      </c>
      <c r="F33" s="179">
        <v>2</v>
      </c>
      <c r="G33" s="179">
        <v>0</v>
      </c>
      <c r="H33" s="296">
        <v>2</v>
      </c>
      <c r="I33" s="179">
        <v>1945</v>
      </c>
      <c r="J33" s="179">
        <v>0</v>
      </c>
      <c r="K33" s="296">
        <v>1945</v>
      </c>
      <c r="L33" s="179">
        <v>761851</v>
      </c>
      <c r="M33" s="179">
        <v>0</v>
      </c>
      <c r="N33" s="179">
        <v>361851</v>
      </c>
      <c r="O33" s="179">
        <v>0</v>
      </c>
      <c r="P33" s="296">
        <v>361851</v>
      </c>
    </row>
    <row r="34" spans="1:16" ht="12.75" customHeight="1">
      <c r="A34" s="131">
        <v>24</v>
      </c>
      <c r="B34" s="355" t="s">
        <v>58</v>
      </c>
      <c r="C34" s="314">
        <v>9</v>
      </c>
      <c r="D34" s="314">
        <v>42</v>
      </c>
      <c r="E34" s="314">
        <f>C34+D34</f>
        <v>51</v>
      </c>
      <c r="F34" s="314">
        <v>39</v>
      </c>
      <c r="G34" s="314">
        <v>58</v>
      </c>
      <c r="H34" s="314">
        <f>F34+G34</f>
        <v>97</v>
      </c>
      <c r="I34" s="314">
        <v>47163</v>
      </c>
      <c r="J34" s="314">
        <v>52500</v>
      </c>
      <c r="K34" s="314">
        <f>I34+J34</f>
        <v>99663</v>
      </c>
      <c r="L34" s="314">
        <v>26919928920</v>
      </c>
      <c r="M34" s="314">
        <v>19707691</v>
      </c>
      <c r="N34" s="179"/>
      <c r="O34" s="179"/>
      <c r="P34" s="296"/>
    </row>
    <row r="35" spans="1:16" ht="12.75" customHeight="1">
      <c r="A35" s="131">
        <v>25</v>
      </c>
      <c r="B35" s="355" t="s">
        <v>59</v>
      </c>
      <c r="C35" s="179"/>
      <c r="D35" s="179"/>
      <c r="E35" s="296"/>
      <c r="F35" s="179"/>
      <c r="G35" s="179"/>
      <c r="H35" s="296"/>
      <c r="I35" s="179"/>
      <c r="J35" s="179"/>
      <c r="K35" s="296"/>
      <c r="L35" s="179"/>
      <c r="M35" s="179"/>
      <c r="N35" s="179"/>
      <c r="O35" s="179"/>
      <c r="P35" s="296"/>
    </row>
    <row r="36" spans="1:16" ht="12.75" customHeight="1">
      <c r="A36" s="131">
        <v>26</v>
      </c>
      <c r="B36" s="355" t="s">
        <v>60</v>
      </c>
      <c r="C36" s="354">
        <v>2</v>
      </c>
      <c r="D36" s="354">
        <v>1</v>
      </c>
      <c r="E36" s="354">
        <v>3</v>
      </c>
      <c r="F36" s="354">
        <v>9</v>
      </c>
      <c r="G36" s="354">
        <v>1</v>
      </c>
      <c r="H36" s="354">
        <f>SUM(F36:G36)</f>
        <v>10</v>
      </c>
      <c r="I36" s="354">
        <v>14848</v>
      </c>
      <c r="J36" s="354">
        <v>234</v>
      </c>
      <c r="K36" s="354">
        <f>SUM(I36:J36)</f>
        <v>15082</v>
      </c>
      <c r="L36" s="354">
        <v>5300000</v>
      </c>
      <c r="M36" s="354">
        <v>154000</v>
      </c>
      <c r="N36" s="354">
        <v>2650000</v>
      </c>
      <c r="O36" s="354">
        <v>35000</v>
      </c>
      <c r="P36" s="354">
        <f>SUM(N36:O36)</f>
        <v>2685000</v>
      </c>
    </row>
    <row r="37" spans="1:16" ht="12.75" customHeight="1">
      <c r="A37" s="131">
        <v>27</v>
      </c>
      <c r="B37" s="355" t="s">
        <v>61</v>
      </c>
      <c r="C37" s="179"/>
      <c r="D37" s="179"/>
      <c r="E37" s="296">
        <f aca="true" t="shared" si="0" ref="E37:E73">SUM(C37:D37)</f>
        <v>0</v>
      </c>
      <c r="F37" s="179"/>
      <c r="G37" s="179"/>
      <c r="H37" s="296">
        <f aca="true" t="shared" si="1" ref="H37:H73">F37+G37</f>
        <v>0</v>
      </c>
      <c r="I37" s="179"/>
      <c r="J37" s="179"/>
      <c r="K37" s="296">
        <f aca="true" t="shared" si="2" ref="K37:K73">SUM(I37:J37)</f>
        <v>0</v>
      </c>
      <c r="L37" s="179"/>
      <c r="M37" s="179"/>
      <c r="N37" s="179"/>
      <c r="O37" s="179"/>
      <c r="P37" s="296">
        <f aca="true" t="shared" si="3" ref="P37:P73">SUM(N37:O37)</f>
        <v>0</v>
      </c>
    </row>
    <row r="38" spans="1:16" ht="12.75" customHeight="1">
      <c r="A38" s="131">
        <v>28</v>
      </c>
      <c r="B38" s="355" t="s">
        <v>62</v>
      </c>
      <c r="C38" s="328"/>
      <c r="D38" s="328"/>
      <c r="E38" s="296">
        <f t="shared" si="0"/>
        <v>0</v>
      </c>
      <c r="F38" s="328"/>
      <c r="G38" s="328"/>
      <c r="H38" s="296">
        <f t="shared" si="1"/>
        <v>0</v>
      </c>
      <c r="I38" s="328"/>
      <c r="J38" s="328"/>
      <c r="K38" s="296">
        <f t="shared" si="2"/>
        <v>0</v>
      </c>
      <c r="L38" s="328"/>
      <c r="M38" s="332"/>
      <c r="N38" s="332"/>
      <c r="O38" s="332"/>
      <c r="P38" s="296">
        <f t="shared" si="3"/>
        <v>0</v>
      </c>
    </row>
    <row r="39" spans="1:16" ht="12.75" customHeight="1">
      <c r="A39" s="131">
        <v>29</v>
      </c>
      <c r="B39" s="355" t="s">
        <v>63</v>
      </c>
      <c r="C39" s="313"/>
      <c r="D39" s="313"/>
      <c r="E39" s="296">
        <f t="shared" si="0"/>
        <v>0</v>
      </c>
      <c r="F39" s="313"/>
      <c r="G39" s="313"/>
      <c r="H39" s="296">
        <f t="shared" si="1"/>
        <v>0</v>
      </c>
      <c r="I39" s="179"/>
      <c r="J39" s="179"/>
      <c r="K39" s="296">
        <f t="shared" si="2"/>
        <v>0</v>
      </c>
      <c r="L39" s="179"/>
      <c r="M39" s="179"/>
      <c r="N39" s="179"/>
      <c r="O39" s="179"/>
      <c r="P39" s="296">
        <f t="shared" si="3"/>
        <v>0</v>
      </c>
    </row>
    <row r="40" spans="1:16" ht="12.75" customHeight="1">
      <c r="A40" s="131">
        <v>30</v>
      </c>
      <c r="B40" s="355" t="s">
        <v>64</v>
      </c>
      <c r="C40" s="179"/>
      <c r="D40" s="179"/>
      <c r="E40" s="296">
        <f t="shared" si="0"/>
        <v>0</v>
      </c>
      <c r="F40" s="179"/>
      <c r="G40" s="179"/>
      <c r="H40" s="296">
        <f t="shared" si="1"/>
        <v>0</v>
      </c>
      <c r="I40" s="179"/>
      <c r="J40" s="179"/>
      <c r="K40" s="296">
        <f t="shared" si="2"/>
        <v>0</v>
      </c>
      <c r="L40" s="179"/>
      <c r="M40" s="179"/>
      <c r="N40" s="179"/>
      <c r="O40" s="179"/>
      <c r="P40" s="296">
        <f t="shared" si="3"/>
        <v>0</v>
      </c>
    </row>
    <row r="41" spans="1:16" ht="12.75" customHeight="1">
      <c r="A41" s="131">
        <v>31</v>
      </c>
      <c r="B41" s="355" t="s">
        <v>65</v>
      </c>
      <c r="C41" s="332"/>
      <c r="D41" s="332"/>
      <c r="E41" s="296">
        <f t="shared" si="0"/>
        <v>0</v>
      </c>
      <c r="F41" s="332"/>
      <c r="G41" s="332"/>
      <c r="H41" s="296">
        <f t="shared" si="1"/>
        <v>0</v>
      </c>
      <c r="I41" s="332"/>
      <c r="J41" s="332"/>
      <c r="K41" s="296">
        <f t="shared" si="2"/>
        <v>0</v>
      </c>
      <c r="L41" s="332"/>
      <c r="M41" s="332"/>
      <c r="N41" s="332"/>
      <c r="O41" s="332"/>
      <c r="P41" s="296">
        <f t="shared" si="3"/>
        <v>0</v>
      </c>
    </row>
    <row r="42" spans="1:16" ht="12.75" customHeight="1">
      <c r="A42" s="131">
        <v>32</v>
      </c>
      <c r="B42" s="355" t="s">
        <v>66</v>
      </c>
      <c r="C42" s="179">
        <v>1</v>
      </c>
      <c r="D42" s="179">
        <v>0</v>
      </c>
      <c r="E42" s="296">
        <f t="shared" si="0"/>
        <v>1</v>
      </c>
      <c r="F42" s="179">
        <v>6</v>
      </c>
      <c r="G42" s="179">
        <v>0</v>
      </c>
      <c r="H42" s="296">
        <f t="shared" si="1"/>
        <v>6</v>
      </c>
      <c r="I42" s="179">
        <v>14704</v>
      </c>
      <c r="J42" s="179">
        <v>0</v>
      </c>
      <c r="K42" s="296">
        <f t="shared" si="2"/>
        <v>14704</v>
      </c>
      <c r="L42" s="179">
        <v>6364000</v>
      </c>
      <c r="M42" s="179">
        <v>0</v>
      </c>
      <c r="N42" s="179">
        <v>3812000</v>
      </c>
      <c r="O42" s="179">
        <v>0</v>
      </c>
      <c r="P42" s="296">
        <f t="shared" si="3"/>
        <v>3812000</v>
      </c>
    </row>
    <row r="43" spans="1:16" ht="12.75" customHeight="1">
      <c r="A43" s="131">
        <v>33</v>
      </c>
      <c r="B43" s="355" t="s">
        <v>67</v>
      </c>
      <c r="C43" s="361">
        <v>2</v>
      </c>
      <c r="D43" s="361">
        <v>0</v>
      </c>
      <c r="E43" s="296">
        <f t="shared" si="0"/>
        <v>2</v>
      </c>
      <c r="F43" s="361">
        <v>7</v>
      </c>
      <c r="G43" s="361">
        <v>0</v>
      </c>
      <c r="H43" s="296">
        <f t="shared" si="1"/>
        <v>7</v>
      </c>
      <c r="I43" s="313">
        <v>14711</v>
      </c>
      <c r="J43" s="361">
        <v>0</v>
      </c>
      <c r="K43" s="296">
        <f t="shared" si="2"/>
        <v>14711</v>
      </c>
      <c r="L43" s="313">
        <v>2426158</v>
      </c>
      <c r="M43" s="361">
        <v>0</v>
      </c>
      <c r="N43" s="313">
        <v>1123079</v>
      </c>
      <c r="O43" s="361">
        <v>0</v>
      </c>
      <c r="P43" s="296">
        <f t="shared" si="3"/>
        <v>1123079</v>
      </c>
    </row>
    <row r="44" spans="1:16" ht="12.75" customHeight="1">
      <c r="A44" s="131">
        <v>34</v>
      </c>
      <c r="B44" s="355" t="s">
        <v>68</v>
      </c>
      <c r="C44" s="179"/>
      <c r="D44" s="179"/>
      <c r="E44" s="296">
        <f t="shared" si="0"/>
        <v>0</v>
      </c>
      <c r="F44" s="179"/>
      <c r="G44" s="179"/>
      <c r="H44" s="296">
        <f t="shared" si="1"/>
        <v>0</v>
      </c>
      <c r="I44" s="179"/>
      <c r="J44" s="179"/>
      <c r="K44" s="296">
        <f t="shared" si="2"/>
        <v>0</v>
      </c>
      <c r="L44" s="179"/>
      <c r="M44" s="179"/>
      <c r="N44" s="179"/>
      <c r="O44" s="179"/>
      <c r="P44" s="296">
        <f t="shared" si="3"/>
        <v>0</v>
      </c>
    </row>
    <row r="45" spans="1:16" ht="12.75" customHeight="1">
      <c r="A45" s="131">
        <v>35</v>
      </c>
      <c r="B45" s="355" t="s">
        <v>69</v>
      </c>
      <c r="C45" s="179">
        <v>1</v>
      </c>
      <c r="D45" s="179">
        <v>0</v>
      </c>
      <c r="E45" s="296">
        <f t="shared" si="0"/>
        <v>1</v>
      </c>
      <c r="F45" s="179">
        <v>1</v>
      </c>
      <c r="G45" s="179">
        <v>0</v>
      </c>
      <c r="H45" s="296">
        <f t="shared" si="1"/>
        <v>1</v>
      </c>
      <c r="I45" s="179">
        <v>508</v>
      </c>
      <c r="J45" s="179">
        <v>0</v>
      </c>
      <c r="K45" s="296">
        <f t="shared" si="2"/>
        <v>508</v>
      </c>
      <c r="L45" s="179">
        <v>263402430</v>
      </c>
      <c r="M45" s="179">
        <v>0</v>
      </c>
      <c r="N45" s="179">
        <v>131701</v>
      </c>
      <c r="O45" s="179">
        <v>0</v>
      </c>
      <c r="P45" s="296">
        <f t="shared" si="3"/>
        <v>131701</v>
      </c>
    </row>
    <row r="46" spans="1:16" ht="12.75" customHeight="1">
      <c r="A46" s="131">
        <v>36</v>
      </c>
      <c r="B46" s="355" t="s">
        <v>70</v>
      </c>
      <c r="C46" s="179">
        <v>1</v>
      </c>
      <c r="D46" s="179">
        <v>1</v>
      </c>
      <c r="E46" s="296">
        <f t="shared" si="0"/>
        <v>2</v>
      </c>
      <c r="F46" s="179">
        <v>2</v>
      </c>
      <c r="G46" s="179">
        <v>1</v>
      </c>
      <c r="H46" s="296">
        <f t="shared" si="1"/>
        <v>3</v>
      </c>
      <c r="I46" s="179">
        <v>2719</v>
      </c>
      <c r="J46" s="179">
        <v>0</v>
      </c>
      <c r="K46" s="296">
        <f t="shared" si="2"/>
        <v>2719</v>
      </c>
      <c r="L46" s="179">
        <v>737681</v>
      </c>
      <c r="M46" s="179">
        <v>0</v>
      </c>
      <c r="N46" s="179">
        <v>368840000</v>
      </c>
      <c r="O46" s="179">
        <v>0</v>
      </c>
      <c r="P46" s="296">
        <f t="shared" si="3"/>
        <v>368840000</v>
      </c>
    </row>
    <row r="47" spans="1:16" ht="12.75" customHeight="1">
      <c r="A47" s="131">
        <v>37</v>
      </c>
      <c r="B47" s="355" t="s">
        <v>71</v>
      </c>
      <c r="C47" s="181">
        <v>1</v>
      </c>
      <c r="D47" s="181">
        <v>0</v>
      </c>
      <c r="E47" s="296">
        <f t="shared" si="0"/>
        <v>1</v>
      </c>
      <c r="F47" s="181">
        <v>3</v>
      </c>
      <c r="G47" s="181">
        <v>0</v>
      </c>
      <c r="H47" s="296">
        <f t="shared" si="1"/>
        <v>3</v>
      </c>
      <c r="I47" s="181">
        <v>933</v>
      </c>
      <c r="J47" s="181">
        <v>0</v>
      </c>
      <c r="K47" s="296">
        <f t="shared" si="2"/>
        <v>933</v>
      </c>
      <c r="L47" s="314">
        <v>485860</v>
      </c>
      <c r="M47" s="181">
        <v>0</v>
      </c>
      <c r="N47" s="314">
        <v>485860</v>
      </c>
      <c r="O47" s="181">
        <v>0</v>
      </c>
      <c r="P47" s="296">
        <f t="shared" si="3"/>
        <v>485860</v>
      </c>
    </row>
    <row r="48" spans="1:16" ht="12.75" customHeight="1">
      <c r="A48" s="131">
        <v>38</v>
      </c>
      <c r="B48" s="355" t="s">
        <v>72</v>
      </c>
      <c r="C48" s="179"/>
      <c r="D48" s="179"/>
      <c r="E48" s="296">
        <f t="shared" si="0"/>
        <v>0</v>
      </c>
      <c r="F48" s="179"/>
      <c r="G48" s="179"/>
      <c r="H48" s="296">
        <f t="shared" si="1"/>
        <v>0</v>
      </c>
      <c r="I48" s="179"/>
      <c r="J48" s="179"/>
      <c r="K48" s="296">
        <f t="shared" si="2"/>
        <v>0</v>
      </c>
      <c r="L48" s="179"/>
      <c r="M48" s="179"/>
      <c r="N48" s="179"/>
      <c r="O48" s="179"/>
      <c r="P48" s="296">
        <f t="shared" si="3"/>
        <v>0</v>
      </c>
    </row>
    <row r="49" spans="1:16" ht="12.75" customHeight="1">
      <c r="A49" s="131">
        <v>39</v>
      </c>
      <c r="B49" s="355" t="s">
        <v>73</v>
      </c>
      <c r="C49" s="179"/>
      <c r="D49" s="179"/>
      <c r="E49" s="296">
        <f t="shared" si="0"/>
        <v>0</v>
      </c>
      <c r="F49" s="179"/>
      <c r="G49" s="179"/>
      <c r="H49" s="296">
        <f t="shared" si="1"/>
        <v>0</v>
      </c>
      <c r="I49" s="179"/>
      <c r="J49" s="179"/>
      <c r="K49" s="296">
        <f t="shared" si="2"/>
        <v>0</v>
      </c>
      <c r="L49" s="179"/>
      <c r="M49" s="179"/>
      <c r="N49" s="179"/>
      <c r="O49" s="179"/>
      <c r="P49" s="296">
        <f t="shared" si="3"/>
        <v>0</v>
      </c>
    </row>
    <row r="50" spans="1:16" ht="12.75" customHeight="1">
      <c r="A50" s="131">
        <v>40</v>
      </c>
      <c r="B50" s="355" t="s">
        <v>74</v>
      </c>
      <c r="C50" s="179">
        <v>1</v>
      </c>
      <c r="D50" s="179"/>
      <c r="E50" s="296">
        <f t="shared" si="0"/>
        <v>1</v>
      </c>
      <c r="F50" s="179">
        <v>2</v>
      </c>
      <c r="G50" s="179"/>
      <c r="H50" s="296">
        <f t="shared" si="1"/>
        <v>2</v>
      </c>
      <c r="I50" s="179">
        <v>1248</v>
      </c>
      <c r="J50" s="179"/>
      <c r="K50" s="296">
        <f t="shared" si="2"/>
        <v>1248</v>
      </c>
      <c r="L50" s="179">
        <v>124667</v>
      </c>
      <c r="M50" s="179"/>
      <c r="N50" s="179">
        <v>623336</v>
      </c>
      <c r="O50" s="179"/>
      <c r="P50" s="296">
        <f t="shared" si="3"/>
        <v>623336</v>
      </c>
    </row>
    <row r="51" spans="1:16" ht="12.75" customHeight="1">
      <c r="A51" s="131">
        <v>41</v>
      </c>
      <c r="B51" s="355" t="s">
        <v>75</v>
      </c>
      <c r="C51" s="179">
        <v>2</v>
      </c>
      <c r="D51" s="179">
        <v>0</v>
      </c>
      <c r="E51" s="296">
        <f t="shared" si="0"/>
        <v>2</v>
      </c>
      <c r="F51" s="179">
        <v>5</v>
      </c>
      <c r="G51" s="179">
        <v>0</v>
      </c>
      <c r="H51" s="296">
        <f t="shared" si="1"/>
        <v>5</v>
      </c>
      <c r="I51" s="179">
        <v>4381</v>
      </c>
      <c r="J51" s="179">
        <v>0</v>
      </c>
      <c r="K51" s="296">
        <f t="shared" si="2"/>
        <v>4381</v>
      </c>
      <c r="L51" s="179">
        <v>1407160</v>
      </c>
      <c r="M51" s="179"/>
      <c r="N51" s="179">
        <v>703580</v>
      </c>
      <c r="O51" s="179"/>
      <c r="P51" s="296">
        <f t="shared" si="3"/>
        <v>703580</v>
      </c>
    </row>
    <row r="52" spans="1:16" ht="12.75" customHeight="1">
      <c r="A52" s="131">
        <v>42</v>
      </c>
      <c r="B52" s="355" t="s">
        <v>76</v>
      </c>
      <c r="C52" s="314"/>
      <c r="D52" s="314"/>
      <c r="E52" s="296">
        <f t="shared" si="0"/>
        <v>0</v>
      </c>
      <c r="F52" s="314"/>
      <c r="G52" s="314"/>
      <c r="H52" s="296">
        <f t="shared" si="1"/>
        <v>0</v>
      </c>
      <c r="I52" s="314"/>
      <c r="J52" s="314"/>
      <c r="K52" s="296">
        <f t="shared" si="2"/>
        <v>0</v>
      </c>
      <c r="L52" s="314"/>
      <c r="M52" s="314"/>
      <c r="N52" s="314"/>
      <c r="O52" s="314"/>
      <c r="P52" s="296">
        <f t="shared" si="3"/>
        <v>0</v>
      </c>
    </row>
    <row r="53" spans="1:16" ht="12.75" customHeight="1">
      <c r="A53" s="131">
        <v>43</v>
      </c>
      <c r="B53" s="355" t="s">
        <v>77</v>
      </c>
      <c r="C53" s="313">
        <v>1</v>
      </c>
      <c r="D53" s="313">
        <v>0</v>
      </c>
      <c r="E53" s="223">
        <f>C53+D53</f>
        <v>1</v>
      </c>
      <c r="F53" s="313">
        <v>3</v>
      </c>
      <c r="G53" s="313">
        <v>0</v>
      </c>
      <c r="H53" s="223">
        <f>F53+G53</f>
        <v>3</v>
      </c>
      <c r="I53" s="313">
        <v>706</v>
      </c>
      <c r="J53" s="313">
        <v>0</v>
      </c>
      <c r="K53" s="223">
        <f>I53+J53</f>
        <v>706</v>
      </c>
      <c r="L53" s="362">
        <v>271016</v>
      </c>
      <c r="M53" s="313"/>
      <c r="N53" s="362">
        <f>L53/2</f>
        <v>135508</v>
      </c>
      <c r="O53" s="363"/>
      <c r="P53" s="364">
        <f>N53+O53</f>
        <v>135508</v>
      </c>
    </row>
    <row r="54" spans="1:16" ht="12.75" customHeight="1">
      <c r="A54" s="131">
        <v>44</v>
      </c>
      <c r="B54" s="355" t="s">
        <v>78</v>
      </c>
      <c r="C54" s="460" t="s">
        <v>254</v>
      </c>
      <c r="D54" s="460" t="s">
        <v>239</v>
      </c>
      <c r="E54" s="460" t="s">
        <v>254</v>
      </c>
      <c r="F54" s="460" t="s">
        <v>346</v>
      </c>
      <c r="G54" s="460" t="s">
        <v>239</v>
      </c>
      <c r="H54" s="460" t="s">
        <v>346</v>
      </c>
      <c r="I54" s="460" t="s">
        <v>374</v>
      </c>
      <c r="J54" s="460" t="s">
        <v>239</v>
      </c>
      <c r="K54" s="460" t="s">
        <v>374</v>
      </c>
      <c r="L54" s="460" t="s">
        <v>375</v>
      </c>
      <c r="M54" s="460" t="s">
        <v>239</v>
      </c>
      <c r="N54" s="460" t="s">
        <v>376</v>
      </c>
      <c r="O54" s="460" t="s">
        <v>239</v>
      </c>
      <c r="P54" s="460" t="s">
        <v>376</v>
      </c>
    </row>
    <row r="55" spans="1:16" ht="12.75" customHeight="1">
      <c r="A55" s="131">
        <v>45</v>
      </c>
      <c r="B55" s="355" t="s">
        <v>79</v>
      </c>
      <c r="C55" s="179"/>
      <c r="D55" s="179"/>
      <c r="E55" s="296">
        <f t="shared" si="0"/>
        <v>0</v>
      </c>
      <c r="F55" s="179"/>
      <c r="G55" s="179"/>
      <c r="H55" s="296">
        <f t="shared" si="1"/>
        <v>0</v>
      </c>
      <c r="I55" s="179"/>
      <c r="J55" s="179"/>
      <c r="K55" s="296">
        <f t="shared" si="2"/>
        <v>0</v>
      </c>
      <c r="L55" s="179"/>
      <c r="M55" s="179"/>
      <c r="N55" s="179"/>
      <c r="O55" s="179"/>
      <c r="P55" s="296">
        <f t="shared" si="3"/>
        <v>0</v>
      </c>
    </row>
    <row r="56" spans="1:16" ht="12.75" customHeight="1">
      <c r="A56" s="131">
        <v>46</v>
      </c>
      <c r="B56" s="355" t="s">
        <v>80</v>
      </c>
      <c r="C56" s="179"/>
      <c r="D56" s="179"/>
      <c r="E56" s="296">
        <f t="shared" si="0"/>
        <v>0</v>
      </c>
      <c r="F56" s="179"/>
      <c r="G56" s="179"/>
      <c r="H56" s="296">
        <f t="shared" si="1"/>
        <v>0</v>
      </c>
      <c r="I56" s="179"/>
      <c r="J56" s="179"/>
      <c r="K56" s="296">
        <f t="shared" si="2"/>
        <v>0</v>
      </c>
      <c r="L56" s="179"/>
      <c r="M56" s="179"/>
      <c r="N56" s="179"/>
      <c r="O56" s="179"/>
      <c r="P56" s="296">
        <f t="shared" si="3"/>
        <v>0</v>
      </c>
    </row>
    <row r="57" spans="1:16" ht="12.75" customHeight="1">
      <c r="A57" s="131">
        <v>47</v>
      </c>
      <c r="B57" s="355" t="s">
        <v>81</v>
      </c>
      <c r="C57" s="179"/>
      <c r="D57" s="179"/>
      <c r="E57" s="296">
        <f t="shared" si="0"/>
        <v>0</v>
      </c>
      <c r="F57" s="179"/>
      <c r="G57" s="179"/>
      <c r="H57" s="296">
        <f t="shared" si="1"/>
        <v>0</v>
      </c>
      <c r="I57" s="179"/>
      <c r="J57" s="179"/>
      <c r="K57" s="296">
        <f t="shared" si="2"/>
        <v>0</v>
      </c>
      <c r="L57" s="179"/>
      <c r="M57" s="179"/>
      <c r="N57" s="179"/>
      <c r="O57" s="179"/>
      <c r="P57" s="296">
        <f t="shared" si="3"/>
        <v>0</v>
      </c>
    </row>
    <row r="58" spans="1:16" ht="12.75" customHeight="1">
      <c r="A58" s="131">
        <v>48</v>
      </c>
      <c r="B58" s="355" t="s">
        <v>82</v>
      </c>
      <c r="C58" s="314"/>
      <c r="D58" s="314"/>
      <c r="E58" s="296">
        <f t="shared" si="0"/>
        <v>0</v>
      </c>
      <c r="F58" s="314"/>
      <c r="G58" s="314"/>
      <c r="H58" s="296">
        <f t="shared" si="1"/>
        <v>0</v>
      </c>
      <c r="I58" s="314"/>
      <c r="J58" s="314"/>
      <c r="K58" s="296">
        <f t="shared" si="2"/>
        <v>0</v>
      </c>
      <c r="L58" s="314"/>
      <c r="M58" s="314"/>
      <c r="N58" s="314"/>
      <c r="O58" s="314"/>
      <c r="P58" s="296">
        <f t="shared" si="3"/>
        <v>0</v>
      </c>
    </row>
    <row r="59" spans="1:16" ht="12.75" customHeight="1">
      <c r="A59" s="131">
        <v>49</v>
      </c>
      <c r="B59" s="355" t="s">
        <v>83</v>
      </c>
      <c r="C59" s="179"/>
      <c r="D59" s="179"/>
      <c r="E59" s="296">
        <f t="shared" si="0"/>
        <v>0</v>
      </c>
      <c r="F59" s="179"/>
      <c r="G59" s="179"/>
      <c r="H59" s="296">
        <f t="shared" si="1"/>
        <v>0</v>
      </c>
      <c r="I59" s="179"/>
      <c r="J59" s="179"/>
      <c r="K59" s="296">
        <f t="shared" si="2"/>
        <v>0</v>
      </c>
      <c r="L59" s="179"/>
      <c r="M59" s="179"/>
      <c r="N59" s="179"/>
      <c r="O59" s="179"/>
      <c r="P59" s="296">
        <f t="shared" si="3"/>
        <v>0</v>
      </c>
    </row>
    <row r="60" spans="1:16" ht="12.75" customHeight="1">
      <c r="A60" s="131">
        <v>50</v>
      </c>
      <c r="B60" s="355" t="s">
        <v>84</v>
      </c>
      <c r="C60" s="179"/>
      <c r="D60" s="179"/>
      <c r="E60" s="296">
        <f t="shared" si="0"/>
        <v>0</v>
      </c>
      <c r="F60" s="179"/>
      <c r="G60" s="179"/>
      <c r="H60" s="296">
        <f t="shared" si="1"/>
        <v>0</v>
      </c>
      <c r="I60" s="179"/>
      <c r="J60" s="179"/>
      <c r="K60" s="296">
        <f t="shared" si="2"/>
        <v>0</v>
      </c>
      <c r="L60" s="179"/>
      <c r="M60" s="179"/>
      <c r="N60" s="179"/>
      <c r="O60" s="179"/>
      <c r="P60" s="296">
        <f t="shared" si="3"/>
        <v>0</v>
      </c>
    </row>
    <row r="61" spans="1:16" ht="12.75" customHeight="1">
      <c r="A61" s="131">
        <v>51</v>
      </c>
      <c r="B61" s="355" t="s">
        <v>85</v>
      </c>
      <c r="C61" s="179"/>
      <c r="D61" s="179"/>
      <c r="E61" s="296">
        <f t="shared" si="0"/>
        <v>0</v>
      </c>
      <c r="F61" s="179"/>
      <c r="G61" s="179"/>
      <c r="H61" s="296">
        <f t="shared" si="1"/>
        <v>0</v>
      </c>
      <c r="I61" s="179"/>
      <c r="J61" s="179"/>
      <c r="K61" s="296">
        <f t="shared" si="2"/>
        <v>0</v>
      </c>
      <c r="L61" s="179"/>
      <c r="M61" s="179"/>
      <c r="N61" s="179"/>
      <c r="O61" s="179"/>
      <c r="P61" s="296">
        <f t="shared" si="3"/>
        <v>0</v>
      </c>
    </row>
    <row r="62" spans="1:16" ht="12.75" customHeight="1">
      <c r="A62" s="131">
        <v>52</v>
      </c>
      <c r="B62" s="355" t="s">
        <v>86</v>
      </c>
      <c r="C62" s="224">
        <v>3</v>
      </c>
      <c r="D62" s="224">
        <v>0</v>
      </c>
      <c r="E62" s="296">
        <f t="shared" si="0"/>
        <v>3</v>
      </c>
      <c r="F62" s="224">
        <v>6</v>
      </c>
      <c r="G62" s="224">
        <v>0</v>
      </c>
      <c r="H62" s="296">
        <f t="shared" si="1"/>
        <v>6</v>
      </c>
      <c r="I62" s="224">
        <v>5981</v>
      </c>
      <c r="J62" s="224">
        <v>0</v>
      </c>
      <c r="K62" s="296">
        <f t="shared" si="2"/>
        <v>5981</v>
      </c>
      <c r="L62" s="224">
        <v>2998354</v>
      </c>
      <c r="M62" s="224">
        <v>0</v>
      </c>
      <c r="N62" s="224">
        <v>1499177</v>
      </c>
      <c r="O62" s="224">
        <v>0</v>
      </c>
      <c r="P62" s="296">
        <f t="shared" si="3"/>
        <v>1499177</v>
      </c>
    </row>
    <row r="63" spans="1:16" ht="12.75" customHeight="1">
      <c r="A63" s="131">
        <v>53</v>
      </c>
      <c r="B63" s="355" t="s">
        <v>87</v>
      </c>
      <c r="C63" s="179">
        <v>3</v>
      </c>
      <c r="D63" s="179">
        <v>2</v>
      </c>
      <c r="E63" s="296">
        <f t="shared" si="0"/>
        <v>5</v>
      </c>
      <c r="F63" s="179">
        <v>6</v>
      </c>
      <c r="G63" s="179">
        <v>2</v>
      </c>
      <c r="H63" s="296">
        <f t="shared" si="1"/>
        <v>8</v>
      </c>
      <c r="I63" s="179">
        <v>9558</v>
      </c>
      <c r="J63" s="179"/>
      <c r="K63" s="296">
        <f t="shared" si="2"/>
        <v>9558</v>
      </c>
      <c r="L63" s="179">
        <v>3138195</v>
      </c>
      <c r="M63" s="179"/>
      <c r="N63" s="296"/>
      <c r="O63" s="179"/>
      <c r="P63" s="296">
        <f t="shared" si="3"/>
        <v>0</v>
      </c>
    </row>
    <row r="64" spans="1:16" ht="12.75" customHeight="1">
      <c r="A64" s="131">
        <v>54</v>
      </c>
      <c r="B64" s="355" t="s">
        <v>88</v>
      </c>
      <c r="C64" s="179"/>
      <c r="D64" s="179"/>
      <c r="E64" s="296">
        <f t="shared" si="0"/>
        <v>0</v>
      </c>
      <c r="F64" s="179"/>
      <c r="G64" s="179"/>
      <c r="H64" s="296">
        <f t="shared" si="1"/>
        <v>0</v>
      </c>
      <c r="I64" s="179"/>
      <c r="J64" s="179"/>
      <c r="K64" s="296">
        <f t="shared" si="2"/>
        <v>0</v>
      </c>
      <c r="L64" s="179"/>
      <c r="M64" s="179"/>
      <c r="N64" s="179"/>
      <c r="O64" s="179"/>
      <c r="P64" s="296">
        <f t="shared" si="3"/>
        <v>0</v>
      </c>
    </row>
    <row r="65" spans="1:16" ht="12.75" customHeight="1">
      <c r="A65" s="131">
        <v>55</v>
      </c>
      <c r="B65" s="355" t="s">
        <v>89</v>
      </c>
      <c r="C65" s="179"/>
      <c r="D65" s="179"/>
      <c r="E65" s="296">
        <f t="shared" si="0"/>
        <v>0</v>
      </c>
      <c r="F65" s="179"/>
      <c r="G65" s="179"/>
      <c r="H65" s="296">
        <f t="shared" si="1"/>
        <v>0</v>
      </c>
      <c r="I65" s="179"/>
      <c r="J65" s="179"/>
      <c r="K65" s="296">
        <f t="shared" si="2"/>
        <v>0</v>
      </c>
      <c r="L65" s="179"/>
      <c r="M65" s="179"/>
      <c r="N65" s="179"/>
      <c r="O65" s="179"/>
      <c r="P65" s="296">
        <f t="shared" si="3"/>
        <v>0</v>
      </c>
    </row>
    <row r="66" spans="1:16" ht="12.75" customHeight="1">
      <c r="A66" s="131">
        <v>56</v>
      </c>
      <c r="B66" s="355" t="s">
        <v>203</v>
      </c>
      <c r="C66" s="179">
        <v>2</v>
      </c>
      <c r="D66" s="179">
        <v>0</v>
      </c>
      <c r="E66" s="296">
        <f t="shared" si="0"/>
        <v>2</v>
      </c>
      <c r="F66" s="179">
        <v>8</v>
      </c>
      <c r="G66" s="179">
        <v>0</v>
      </c>
      <c r="H66" s="296">
        <f t="shared" si="1"/>
        <v>8</v>
      </c>
      <c r="I66" s="179">
        <v>12169</v>
      </c>
      <c r="J66" s="179">
        <v>0</v>
      </c>
      <c r="K66" s="296">
        <f t="shared" si="2"/>
        <v>12169</v>
      </c>
      <c r="L66" s="179">
        <v>3854070</v>
      </c>
      <c r="M66" s="179">
        <v>0</v>
      </c>
      <c r="N66" s="179">
        <v>1927035</v>
      </c>
      <c r="O66" s="179">
        <v>0</v>
      </c>
      <c r="P66" s="296">
        <f t="shared" si="3"/>
        <v>1927035</v>
      </c>
    </row>
    <row r="67" spans="1:16" ht="12.75" customHeight="1">
      <c r="A67" s="131">
        <v>57</v>
      </c>
      <c r="B67" s="355" t="s">
        <v>91</v>
      </c>
      <c r="C67" s="314">
        <v>3</v>
      </c>
      <c r="D67" s="314">
        <v>3</v>
      </c>
      <c r="E67" s="314">
        <f>C67+D67</f>
        <v>6</v>
      </c>
      <c r="F67" s="314">
        <v>6</v>
      </c>
      <c r="G67" s="314">
        <v>4</v>
      </c>
      <c r="H67" s="314">
        <v>10</v>
      </c>
      <c r="I67" s="314">
        <v>8230</v>
      </c>
      <c r="J67" s="314">
        <v>3187</v>
      </c>
      <c r="K67" s="314">
        <f>I67+J67</f>
        <v>11417</v>
      </c>
      <c r="L67" s="314">
        <v>2384540</v>
      </c>
      <c r="M67" s="314">
        <v>1004617</v>
      </c>
      <c r="N67" s="314">
        <v>1204271</v>
      </c>
      <c r="O67" s="314">
        <v>89592</v>
      </c>
      <c r="P67" s="314">
        <f>SUM(N67:O67)</f>
        <v>1293863</v>
      </c>
    </row>
    <row r="68" spans="1:16" ht="12.75" customHeight="1">
      <c r="A68" s="131">
        <v>58</v>
      </c>
      <c r="B68" s="355" t="s">
        <v>92</v>
      </c>
      <c r="C68" s="179">
        <v>3</v>
      </c>
      <c r="D68" s="179">
        <v>0</v>
      </c>
      <c r="E68" s="296">
        <f t="shared" si="0"/>
        <v>3</v>
      </c>
      <c r="F68" s="179">
        <v>8</v>
      </c>
      <c r="G68" s="179">
        <v>0</v>
      </c>
      <c r="H68" s="296">
        <f t="shared" si="1"/>
        <v>8</v>
      </c>
      <c r="I68" s="179">
        <v>11497</v>
      </c>
      <c r="J68" s="179">
        <v>0</v>
      </c>
      <c r="K68" s="296">
        <f t="shared" si="2"/>
        <v>11497</v>
      </c>
      <c r="L68" s="179">
        <v>4561614</v>
      </c>
      <c r="M68" s="179">
        <v>0</v>
      </c>
      <c r="N68" s="179">
        <v>2280807</v>
      </c>
      <c r="O68" s="179">
        <v>0</v>
      </c>
      <c r="P68" s="296">
        <f t="shared" si="3"/>
        <v>2280807</v>
      </c>
    </row>
    <row r="69" spans="1:16" ht="12.75" customHeight="1">
      <c r="A69" s="131">
        <v>59</v>
      </c>
      <c r="B69" s="355" t="s">
        <v>93</v>
      </c>
      <c r="C69" s="179"/>
      <c r="D69" s="179"/>
      <c r="E69" s="296">
        <f t="shared" si="0"/>
        <v>0</v>
      </c>
      <c r="F69" s="179"/>
      <c r="G69" s="179"/>
      <c r="H69" s="296">
        <f t="shared" si="1"/>
        <v>0</v>
      </c>
      <c r="I69" s="179"/>
      <c r="J69" s="179"/>
      <c r="K69" s="296">
        <f t="shared" si="2"/>
        <v>0</v>
      </c>
      <c r="L69" s="179"/>
      <c r="M69" s="179"/>
      <c r="N69" s="179"/>
      <c r="O69" s="179"/>
      <c r="P69" s="296">
        <f t="shared" si="3"/>
        <v>0</v>
      </c>
    </row>
    <row r="70" spans="1:16" ht="12.75" customHeight="1">
      <c r="A70" s="131">
        <v>60</v>
      </c>
      <c r="B70" s="355" t="s">
        <v>94</v>
      </c>
      <c r="C70" s="313">
        <v>1</v>
      </c>
      <c r="D70" s="313">
        <v>0</v>
      </c>
      <c r="E70" s="313">
        <v>1</v>
      </c>
      <c r="F70" s="313">
        <v>2</v>
      </c>
      <c r="G70" s="313">
        <v>0</v>
      </c>
      <c r="H70" s="313">
        <v>2</v>
      </c>
      <c r="I70" s="313">
        <v>3217</v>
      </c>
      <c r="J70" s="313">
        <v>0</v>
      </c>
      <c r="K70" s="296">
        <f>SUM(I70:J70)</f>
        <v>3217</v>
      </c>
      <c r="L70" s="313">
        <v>82486</v>
      </c>
      <c r="M70" s="313">
        <v>0</v>
      </c>
      <c r="N70" s="313">
        <v>412430</v>
      </c>
      <c r="O70" s="313">
        <v>0</v>
      </c>
      <c r="P70" s="296">
        <f>SUM(N70:O70)</f>
        <v>412430</v>
      </c>
    </row>
    <row r="71" spans="1:16" ht="12.75" customHeight="1">
      <c r="A71" s="131">
        <v>61</v>
      </c>
      <c r="B71" s="355" t="s">
        <v>95</v>
      </c>
      <c r="C71" s="332">
        <v>2</v>
      </c>
      <c r="D71" s="332">
        <v>2</v>
      </c>
      <c r="E71" s="296">
        <f t="shared" si="0"/>
        <v>4</v>
      </c>
      <c r="F71" s="332">
        <v>5</v>
      </c>
      <c r="G71" s="332">
        <v>3</v>
      </c>
      <c r="H71" s="296">
        <f t="shared" si="1"/>
        <v>8</v>
      </c>
      <c r="I71" s="313">
        <v>4920</v>
      </c>
      <c r="J71" s="313">
        <v>2767</v>
      </c>
      <c r="K71" s="296">
        <f t="shared" si="2"/>
        <v>7687</v>
      </c>
      <c r="L71" s="313">
        <v>1847752</v>
      </c>
      <c r="M71" s="313">
        <v>862962</v>
      </c>
      <c r="N71" s="313">
        <v>923876</v>
      </c>
      <c r="O71" s="313">
        <v>103485</v>
      </c>
      <c r="P71" s="296">
        <f t="shared" si="3"/>
        <v>1027361</v>
      </c>
    </row>
    <row r="72" spans="1:16" ht="12.75" customHeight="1">
      <c r="A72" s="131">
        <v>62</v>
      </c>
      <c r="B72" s="355" t="s">
        <v>96</v>
      </c>
      <c r="C72" s="179"/>
      <c r="D72" s="179"/>
      <c r="E72" s="296">
        <f t="shared" si="0"/>
        <v>0</v>
      </c>
      <c r="F72" s="179"/>
      <c r="G72" s="179"/>
      <c r="H72" s="296">
        <f t="shared" si="1"/>
        <v>0</v>
      </c>
      <c r="I72" s="179"/>
      <c r="J72" s="179"/>
      <c r="K72" s="296">
        <f t="shared" si="2"/>
        <v>0</v>
      </c>
      <c r="L72" s="179"/>
      <c r="M72" s="179"/>
      <c r="N72" s="179"/>
      <c r="O72" s="179"/>
      <c r="P72" s="296">
        <f t="shared" si="3"/>
        <v>0</v>
      </c>
    </row>
    <row r="73" spans="1:16" ht="12.75" customHeight="1">
      <c r="A73" s="131">
        <v>63</v>
      </c>
      <c r="B73" s="355" t="s">
        <v>97</v>
      </c>
      <c r="C73" s="179">
        <v>2</v>
      </c>
      <c r="D73" s="179">
        <v>0</v>
      </c>
      <c r="E73" s="296">
        <f t="shared" si="0"/>
        <v>2</v>
      </c>
      <c r="F73" s="179">
        <v>5</v>
      </c>
      <c r="G73" s="179">
        <v>0</v>
      </c>
      <c r="H73" s="296">
        <f t="shared" si="1"/>
        <v>5</v>
      </c>
      <c r="I73" s="179">
        <v>5265</v>
      </c>
      <c r="J73" s="179">
        <v>0</v>
      </c>
      <c r="K73" s="296">
        <f t="shared" si="2"/>
        <v>5265</v>
      </c>
      <c r="L73" s="179">
        <v>1231672</v>
      </c>
      <c r="M73" s="179">
        <v>0</v>
      </c>
      <c r="N73" s="179">
        <v>624524</v>
      </c>
      <c r="O73" s="179">
        <v>0</v>
      </c>
      <c r="P73" s="296">
        <f t="shared" si="3"/>
        <v>624524</v>
      </c>
    </row>
    <row r="74" spans="1:16" ht="12.75" customHeight="1">
      <c r="A74" s="542" t="s">
        <v>98</v>
      </c>
      <c r="B74" s="543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</row>
    <row r="75" spans="1:16" ht="12.75">
      <c r="A75" s="105"/>
      <c r="B75" s="5"/>
      <c r="C75" s="5"/>
      <c r="D75" s="5"/>
      <c r="E75" s="5"/>
      <c r="F75" s="5"/>
      <c r="G75" s="5"/>
      <c r="H75" s="5"/>
      <c r="I75" s="5"/>
      <c r="J75" s="5"/>
      <c r="K75" s="5"/>
      <c r="L75" s="3"/>
      <c r="M75" s="3"/>
      <c r="N75" s="3"/>
      <c r="O75" s="3"/>
      <c r="P75" s="3"/>
    </row>
    <row r="76" spans="1:16" ht="12.75">
      <c r="A76" s="105"/>
      <c r="B76" s="5"/>
      <c r="C76" s="5"/>
      <c r="D76" s="5"/>
      <c r="E76" s="5"/>
      <c r="F76" s="5"/>
      <c r="G76" s="5"/>
      <c r="H76" s="5"/>
      <c r="I76" s="5"/>
      <c r="J76" s="5"/>
      <c r="K76" s="5"/>
      <c r="L76" s="3"/>
      <c r="M76" s="3"/>
      <c r="N76" s="3"/>
      <c r="O76" s="3"/>
      <c r="P76" s="3"/>
    </row>
    <row r="77" spans="1:16" ht="19.5">
      <c r="A77" s="107" t="s">
        <v>99</v>
      </c>
      <c r="C77" s="108"/>
      <c r="D77" s="109"/>
      <c r="E77" s="109"/>
      <c r="F77" s="109"/>
      <c r="G77" s="109"/>
      <c r="H77" s="109"/>
      <c r="I77" s="113"/>
      <c r="J77" s="113"/>
      <c r="K77" s="108"/>
      <c r="L77" s="31"/>
      <c r="N77" s="3"/>
      <c r="O77" s="3"/>
      <c r="P77" s="3"/>
    </row>
    <row r="78" spans="1:16" ht="18.75">
      <c r="A78" s="461" t="s">
        <v>100</v>
      </c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3"/>
      <c r="O78" s="3"/>
      <c r="P78" s="3"/>
    </row>
    <row r="79" spans="1:16" ht="18.75">
      <c r="A79" s="461" t="s">
        <v>101</v>
      </c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3"/>
      <c r="O79" s="3"/>
      <c r="P79" s="3"/>
    </row>
    <row r="84" spans="2:6" ht="12.75">
      <c r="B84" s="168" t="s">
        <v>243</v>
      </c>
      <c r="C84" s="169"/>
      <c r="D84" s="169"/>
      <c r="E84" s="169"/>
      <c r="F84" s="169"/>
    </row>
  </sheetData>
  <sheetProtection/>
  <mergeCells count="15">
    <mergeCell ref="A78:M78"/>
    <mergeCell ref="A79:M79"/>
    <mergeCell ref="C8:E8"/>
    <mergeCell ref="F8:H8"/>
    <mergeCell ref="I8:K8"/>
    <mergeCell ref="L8:M8"/>
    <mergeCell ref="A74:B74"/>
    <mergeCell ref="A1:D1"/>
    <mergeCell ref="A7:A10"/>
    <mergeCell ref="B7:B10"/>
    <mergeCell ref="C7:P7"/>
    <mergeCell ref="A2:P2"/>
    <mergeCell ref="A3:P3"/>
    <mergeCell ref="A4:P4"/>
    <mergeCell ref="N8:P8"/>
  </mergeCells>
  <printOptions/>
  <pageMargins left="0.5" right="0.5" top="1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22">
      <selection activeCell="I43" sqref="I43"/>
    </sheetView>
  </sheetViews>
  <sheetFormatPr defaultColWidth="9.140625" defaultRowHeight="12.75"/>
  <cols>
    <col min="2" max="2" width="13.421875" style="0" customWidth="1"/>
    <col min="3" max="8" width="10.7109375" style="0" customWidth="1"/>
    <col min="9" max="9" width="13.140625" style="0" customWidth="1"/>
    <col min="10" max="10" width="10.7109375" style="0" customWidth="1"/>
    <col min="11" max="11" width="12.7109375" style="0" customWidth="1"/>
    <col min="12" max="12" width="10.7109375" style="0" customWidth="1"/>
    <col min="13" max="13" width="13.00390625" style="0" customWidth="1"/>
  </cols>
  <sheetData>
    <row r="1" spans="1:10" ht="52.5" customHeight="1">
      <c r="A1" s="528" t="s">
        <v>231</v>
      </c>
      <c r="B1" s="528"/>
      <c r="C1" s="528"/>
      <c r="D1" s="528"/>
      <c r="E1" s="28"/>
      <c r="F1" s="28"/>
      <c r="G1" s="28"/>
      <c r="H1" s="28"/>
      <c r="I1" s="28"/>
      <c r="J1" s="28"/>
    </row>
    <row r="2" spans="1:13" ht="18">
      <c r="A2" s="549" t="s">
        <v>213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</row>
    <row r="3" spans="1:13" ht="16.5">
      <c r="A3" s="548" t="s">
        <v>341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</row>
    <row r="4" spans="1:13" ht="16.5">
      <c r="A4" s="544" t="s">
        <v>334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</row>
    <row r="5" spans="1:10" ht="12.75">
      <c r="A5" s="139"/>
      <c r="B5" s="3"/>
      <c r="C5" s="140"/>
      <c r="D5" s="140"/>
      <c r="E5" s="104"/>
      <c r="F5" s="104"/>
      <c r="G5" s="20"/>
      <c r="H5" s="20"/>
      <c r="I5" s="104"/>
      <c r="J5" s="141"/>
    </row>
    <row r="6" spans="1:10" ht="13.5" thickBot="1">
      <c r="A6" s="139"/>
      <c r="B6" s="3"/>
      <c r="C6" s="140"/>
      <c r="D6" s="140"/>
      <c r="E6" s="104"/>
      <c r="F6" s="104"/>
      <c r="G6" s="20"/>
      <c r="H6" s="20"/>
      <c r="I6" s="104"/>
      <c r="J6" s="141"/>
    </row>
    <row r="7" spans="1:13" ht="12.75" customHeight="1">
      <c r="A7" s="407" t="s">
        <v>1</v>
      </c>
      <c r="B7" s="401" t="s">
        <v>2</v>
      </c>
      <c r="C7" s="545" t="s">
        <v>214</v>
      </c>
      <c r="D7" s="546"/>
      <c r="E7" s="546"/>
      <c r="F7" s="546"/>
      <c r="G7" s="546"/>
      <c r="H7" s="546"/>
      <c r="I7" s="546"/>
      <c r="J7" s="546"/>
      <c r="K7" s="546"/>
      <c r="L7" s="546"/>
      <c r="M7" s="547"/>
    </row>
    <row r="8" spans="1:13" ht="30.75" customHeight="1">
      <c r="A8" s="408"/>
      <c r="B8" s="402"/>
      <c r="C8" s="402" t="s">
        <v>215</v>
      </c>
      <c r="D8" s="402"/>
      <c r="E8" s="402" t="s">
        <v>216</v>
      </c>
      <c r="F8" s="402"/>
      <c r="G8" s="402" t="s">
        <v>331</v>
      </c>
      <c r="H8" s="402"/>
      <c r="I8" s="402" t="s">
        <v>332</v>
      </c>
      <c r="J8" s="402"/>
      <c r="K8" s="550" t="s">
        <v>333</v>
      </c>
      <c r="L8" s="551"/>
      <c r="M8" s="552"/>
    </row>
    <row r="9" spans="1:13" ht="47.25">
      <c r="A9" s="408"/>
      <c r="B9" s="402"/>
      <c r="C9" s="366" t="s">
        <v>217</v>
      </c>
      <c r="D9" s="366" t="s">
        <v>218</v>
      </c>
      <c r="E9" s="366" t="s">
        <v>217</v>
      </c>
      <c r="F9" s="366" t="s">
        <v>218</v>
      </c>
      <c r="G9" s="366" t="s">
        <v>217</v>
      </c>
      <c r="H9" s="366" t="s">
        <v>218</v>
      </c>
      <c r="I9" s="366" t="s">
        <v>217</v>
      </c>
      <c r="J9" s="366" t="s">
        <v>218</v>
      </c>
      <c r="K9" s="366" t="s">
        <v>217</v>
      </c>
      <c r="L9" s="366" t="s">
        <v>218</v>
      </c>
      <c r="M9" s="367" t="s">
        <v>14</v>
      </c>
    </row>
    <row r="10" spans="1:13" ht="15.75">
      <c r="A10" s="408"/>
      <c r="B10" s="402"/>
      <c r="C10" s="312" t="s">
        <v>15</v>
      </c>
      <c r="D10" s="312" t="s">
        <v>16</v>
      </c>
      <c r="E10" s="312" t="s">
        <v>17</v>
      </c>
      <c r="F10" s="312" t="s">
        <v>219</v>
      </c>
      <c r="G10" s="312" t="s">
        <v>19</v>
      </c>
      <c r="H10" s="312" t="s">
        <v>20</v>
      </c>
      <c r="I10" s="312" t="s">
        <v>21</v>
      </c>
      <c r="J10" s="312" t="s">
        <v>220</v>
      </c>
      <c r="K10" s="368">
        <v>9</v>
      </c>
      <c r="L10" s="368">
        <v>10</v>
      </c>
      <c r="M10" s="369" t="s">
        <v>221</v>
      </c>
    </row>
    <row r="11" spans="1:13" ht="15.75">
      <c r="A11" s="142">
        <v>1</v>
      </c>
      <c r="B11" s="199" t="s">
        <v>35</v>
      </c>
      <c r="C11" s="374">
        <v>1</v>
      </c>
      <c r="D11" s="375" t="s">
        <v>239</v>
      </c>
      <c r="E11" s="374">
        <v>159</v>
      </c>
      <c r="F11" s="375" t="s">
        <v>239</v>
      </c>
      <c r="G11" s="374">
        <v>32</v>
      </c>
      <c r="H11" s="375" t="s">
        <v>239</v>
      </c>
      <c r="I11" s="374">
        <v>864669623</v>
      </c>
      <c r="J11" s="375" t="s">
        <v>239</v>
      </c>
      <c r="K11" s="374">
        <v>4826818</v>
      </c>
      <c r="L11" s="375" t="s">
        <v>239</v>
      </c>
      <c r="M11" s="374">
        <f>K11</f>
        <v>4826818</v>
      </c>
    </row>
    <row r="12" spans="1:13" ht="16.5" customHeight="1">
      <c r="A12" s="143">
        <v>2</v>
      </c>
      <c r="B12" s="200" t="s">
        <v>36</v>
      </c>
      <c r="C12" s="376">
        <v>1</v>
      </c>
      <c r="D12" s="376">
        <v>1</v>
      </c>
      <c r="E12" s="376">
        <v>114</v>
      </c>
      <c r="F12" s="376">
        <v>27</v>
      </c>
      <c r="G12" s="376">
        <v>42</v>
      </c>
      <c r="H12" s="376">
        <v>6</v>
      </c>
      <c r="I12" s="377" t="s">
        <v>317</v>
      </c>
      <c r="J12" s="377" t="s">
        <v>318</v>
      </c>
      <c r="K12" s="376">
        <v>0</v>
      </c>
      <c r="L12" s="376"/>
      <c r="M12" s="376"/>
    </row>
    <row r="13" spans="1:13" ht="15.75">
      <c r="A13" s="142">
        <v>3</v>
      </c>
      <c r="B13" s="199" t="s">
        <v>37</v>
      </c>
      <c r="C13" s="378"/>
      <c r="D13" s="378"/>
      <c r="E13" s="378"/>
      <c r="F13" s="378"/>
      <c r="G13" s="378"/>
      <c r="H13" s="378"/>
      <c r="I13" s="378"/>
      <c r="J13" s="378"/>
      <c r="K13" s="379"/>
      <c r="L13" s="379"/>
      <c r="M13" s="378"/>
    </row>
    <row r="14" spans="1:13" ht="15.75">
      <c r="A14" s="142">
        <v>4</v>
      </c>
      <c r="B14" s="199" t="s">
        <v>38</v>
      </c>
      <c r="C14" s="380">
        <v>1</v>
      </c>
      <c r="D14" s="380"/>
      <c r="E14" s="380">
        <v>46</v>
      </c>
      <c r="F14" s="380"/>
      <c r="G14" s="380">
        <v>33</v>
      </c>
      <c r="H14" s="380"/>
      <c r="I14" s="381">
        <v>197542</v>
      </c>
      <c r="J14" s="380"/>
      <c r="K14" s="381">
        <f>I14*20%</f>
        <v>39508.4</v>
      </c>
      <c r="L14" s="371"/>
      <c r="M14" s="378"/>
    </row>
    <row r="15" spans="1:13" ht="15" customHeight="1">
      <c r="A15" s="142">
        <v>5</v>
      </c>
      <c r="B15" s="199" t="s">
        <v>39</v>
      </c>
      <c r="C15" s="418">
        <v>1</v>
      </c>
      <c r="D15" s="418"/>
      <c r="E15" s="418">
        <v>59</v>
      </c>
      <c r="F15" s="418"/>
      <c r="G15" s="418">
        <v>46</v>
      </c>
      <c r="H15" s="418"/>
      <c r="I15" s="418">
        <v>213600</v>
      </c>
      <c r="J15" s="418"/>
      <c r="K15" s="418"/>
      <c r="L15" s="418"/>
      <c r="M15" s="418"/>
    </row>
    <row r="16" spans="1:13" ht="15.75">
      <c r="A16" s="142">
        <v>6</v>
      </c>
      <c r="B16" s="199" t="s">
        <v>40</v>
      </c>
      <c r="C16" s="382">
        <v>1</v>
      </c>
      <c r="D16" s="382"/>
      <c r="E16" s="382">
        <v>141</v>
      </c>
      <c r="F16" s="382"/>
      <c r="G16" s="382">
        <v>58</v>
      </c>
      <c r="H16" s="382"/>
      <c r="I16" s="382">
        <v>460.518</v>
      </c>
      <c r="J16" s="382"/>
      <c r="K16" s="382">
        <v>0</v>
      </c>
      <c r="L16" s="382"/>
      <c r="M16" s="382"/>
    </row>
    <row r="17" spans="1:13" ht="15.75">
      <c r="A17" s="142">
        <v>7</v>
      </c>
      <c r="B17" s="199" t="s">
        <v>41</v>
      </c>
      <c r="C17" s="375" t="s">
        <v>252</v>
      </c>
      <c r="D17" s="375" t="s">
        <v>239</v>
      </c>
      <c r="E17" s="375" t="s">
        <v>319</v>
      </c>
      <c r="F17" s="375" t="s">
        <v>239</v>
      </c>
      <c r="G17" s="375" t="s">
        <v>320</v>
      </c>
      <c r="H17" s="375" t="s">
        <v>239</v>
      </c>
      <c r="I17" s="374">
        <v>102639</v>
      </c>
      <c r="J17" s="375" t="s">
        <v>239</v>
      </c>
      <c r="K17" s="375" t="s">
        <v>239</v>
      </c>
      <c r="L17" s="375" t="s">
        <v>239</v>
      </c>
      <c r="M17" s="375" t="s">
        <v>239</v>
      </c>
    </row>
    <row r="18" spans="1:13" ht="17.25" customHeight="1">
      <c r="A18" s="142">
        <v>8</v>
      </c>
      <c r="B18" s="199" t="s">
        <v>42</v>
      </c>
      <c r="C18" s="383" t="s">
        <v>15</v>
      </c>
      <c r="D18" s="383" t="s">
        <v>239</v>
      </c>
      <c r="E18" s="383" t="s">
        <v>321</v>
      </c>
      <c r="F18" s="383"/>
      <c r="G18" s="383" t="s">
        <v>322</v>
      </c>
      <c r="H18" s="383"/>
      <c r="I18" s="383" t="s">
        <v>323</v>
      </c>
      <c r="J18" s="383"/>
      <c r="K18" s="383" t="s">
        <v>324</v>
      </c>
      <c r="L18" s="383"/>
      <c r="M18" s="376">
        <f>K18+L18</f>
        <v>172244</v>
      </c>
    </row>
    <row r="19" spans="1:13" ht="17.25" customHeight="1">
      <c r="A19" s="142">
        <v>9</v>
      </c>
      <c r="B19" s="199" t="s">
        <v>43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</row>
    <row r="20" spans="1:13" ht="18.75" customHeight="1">
      <c r="A20" s="142">
        <v>10</v>
      </c>
      <c r="B20" s="199" t="s">
        <v>44</v>
      </c>
      <c r="C20" s="376">
        <v>1</v>
      </c>
      <c r="D20" s="376">
        <v>0</v>
      </c>
      <c r="E20" s="376">
        <v>37</v>
      </c>
      <c r="F20" s="376">
        <v>0</v>
      </c>
      <c r="G20" s="376">
        <v>37</v>
      </c>
      <c r="H20" s="376">
        <v>0</v>
      </c>
      <c r="I20" s="384" t="s">
        <v>325</v>
      </c>
      <c r="J20" s="376">
        <v>0</v>
      </c>
      <c r="K20" s="376" t="s">
        <v>326</v>
      </c>
      <c r="L20" s="376">
        <v>0</v>
      </c>
      <c r="M20" s="376" t="s">
        <v>326</v>
      </c>
    </row>
    <row r="21" spans="1:13" ht="18" customHeight="1">
      <c r="A21" s="142">
        <v>11</v>
      </c>
      <c r="B21" s="199" t="s">
        <v>45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9"/>
      <c r="M21" s="378"/>
    </row>
    <row r="22" spans="1:13" ht="15.75">
      <c r="A22" s="142">
        <v>12</v>
      </c>
      <c r="B22" s="199" t="s">
        <v>46</v>
      </c>
      <c r="C22" s="426">
        <v>1</v>
      </c>
      <c r="D22" s="426">
        <v>0</v>
      </c>
      <c r="E22" s="426">
        <v>145</v>
      </c>
      <c r="F22" s="426">
        <v>0</v>
      </c>
      <c r="G22" s="426">
        <v>57</v>
      </c>
      <c r="H22" s="427">
        <v>0</v>
      </c>
      <c r="I22" s="426">
        <v>469277</v>
      </c>
      <c r="J22" s="426">
        <v>0</v>
      </c>
      <c r="K22" s="426">
        <v>469277</v>
      </c>
      <c r="L22" s="426">
        <v>0</v>
      </c>
      <c r="M22" s="426">
        <f>SUM(K22:L22)</f>
        <v>469277</v>
      </c>
    </row>
    <row r="23" spans="1:13" ht="17.25" customHeight="1">
      <c r="A23" s="142">
        <v>13</v>
      </c>
      <c r="B23" s="199" t="s">
        <v>47</v>
      </c>
      <c r="C23" s="378">
        <v>1</v>
      </c>
      <c r="D23" s="327">
        <v>0</v>
      </c>
      <c r="E23" s="327">
        <v>13</v>
      </c>
      <c r="F23" s="327">
        <v>0</v>
      </c>
      <c r="G23" s="327">
        <v>13</v>
      </c>
      <c r="H23" s="327">
        <v>0</v>
      </c>
      <c r="I23" s="327">
        <v>841575</v>
      </c>
      <c r="J23" s="327">
        <v>0</v>
      </c>
      <c r="K23" s="327">
        <v>46173</v>
      </c>
      <c r="L23" s="327">
        <v>0</v>
      </c>
      <c r="M23" s="327">
        <v>46173</v>
      </c>
    </row>
    <row r="24" spans="1:13" ht="15.75">
      <c r="A24" s="142">
        <v>14</v>
      </c>
      <c r="B24" s="199" t="s">
        <v>48</v>
      </c>
      <c r="C24" s="378"/>
      <c r="D24" s="378"/>
      <c r="E24" s="378"/>
      <c r="F24" s="378"/>
      <c r="G24" s="378"/>
      <c r="H24" s="378"/>
      <c r="I24" s="378"/>
      <c r="J24" s="378"/>
      <c r="K24" s="379"/>
      <c r="L24" s="379"/>
      <c r="M24" s="378"/>
    </row>
    <row r="25" spans="1:13" ht="15.75">
      <c r="A25" s="142">
        <v>15</v>
      </c>
      <c r="B25" s="199" t="s">
        <v>49</v>
      </c>
      <c r="C25" s="383" t="s">
        <v>15</v>
      </c>
      <c r="D25" s="383" t="s">
        <v>111</v>
      </c>
      <c r="E25" s="383" t="s">
        <v>239</v>
      </c>
      <c r="F25" s="383" t="s">
        <v>239</v>
      </c>
      <c r="G25" s="383" t="s">
        <v>327</v>
      </c>
      <c r="H25" s="383" t="s">
        <v>239</v>
      </c>
      <c r="I25" s="385">
        <v>475039.82</v>
      </c>
      <c r="J25" s="383" t="s">
        <v>239</v>
      </c>
      <c r="K25" s="385">
        <v>305935.916</v>
      </c>
      <c r="L25" s="383" t="s">
        <v>239</v>
      </c>
      <c r="M25" s="386">
        <f>K25+L25</f>
        <v>305935.916</v>
      </c>
    </row>
    <row r="26" spans="1:13" ht="15.75">
      <c r="A26" s="142">
        <v>16</v>
      </c>
      <c r="B26" s="370" t="s">
        <v>50</v>
      </c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</row>
    <row r="27" spans="1:13" ht="16.5" customHeight="1">
      <c r="A27" s="142">
        <v>17</v>
      </c>
      <c r="B27" s="370" t="s">
        <v>51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</row>
    <row r="28" spans="1:13" ht="17.25" customHeight="1">
      <c r="A28" s="142">
        <v>18</v>
      </c>
      <c r="B28" s="370" t="s">
        <v>52</v>
      </c>
      <c r="C28" s="387" t="s">
        <v>328</v>
      </c>
      <c r="D28" s="387">
        <v>0</v>
      </c>
      <c r="E28" s="387">
        <v>16</v>
      </c>
      <c r="F28" s="387">
        <v>0</v>
      </c>
      <c r="G28" s="387">
        <v>16</v>
      </c>
      <c r="H28" s="387">
        <v>0</v>
      </c>
      <c r="I28" s="385">
        <v>22852900</v>
      </c>
      <c r="J28" s="387">
        <v>0</v>
      </c>
      <c r="K28" s="387">
        <v>0</v>
      </c>
      <c r="L28" s="387">
        <v>0</v>
      </c>
      <c r="M28" s="388">
        <v>0</v>
      </c>
    </row>
    <row r="29" spans="1:13" ht="16.5" customHeight="1">
      <c r="A29" s="142">
        <v>19</v>
      </c>
      <c r="B29" s="370" t="s">
        <v>53</v>
      </c>
      <c r="C29" s="434"/>
      <c r="D29" s="434"/>
      <c r="E29" s="434"/>
      <c r="F29" s="434"/>
      <c r="G29" s="434"/>
      <c r="H29" s="434"/>
      <c r="I29" s="434"/>
      <c r="J29" s="434"/>
      <c r="K29" s="435"/>
      <c r="L29" s="435"/>
      <c r="M29" s="434"/>
    </row>
    <row r="30" spans="1:13" ht="18" customHeight="1">
      <c r="A30" s="142">
        <v>20</v>
      </c>
      <c r="B30" s="370" t="s">
        <v>54</v>
      </c>
      <c r="C30" s="433">
        <v>1</v>
      </c>
      <c r="D30" s="433">
        <v>0</v>
      </c>
      <c r="E30" s="433">
        <v>373</v>
      </c>
      <c r="F30" s="433">
        <v>0</v>
      </c>
      <c r="G30" s="433">
        <v>46</v>
      </c>
      <c r="H30" s="433">
        <v>0</v>
      </c>
      <c r="I30" s="433" t="s">
        <v>381</v>
      </c>
      <c r="J30" s="433">
        <v>0</v>
      </c>
      <c r="K30" s="433">
        <v>0</v>
      </c>
      <c r="L30" s="433">
        <v>0</v>
      </c>
      <c r="M30" s="433">
        <v>0</v>
      </c>
    </row>
    <row r="31" spans="1:13" ht="15.75">
      <c r="A31" s="142">
        <v>21</v>
      </c>
      <c r="B31" s="370" t="s">
        <v>55</v>
      </c>
      <c r="C31" s="436"/>
      <c r="D31" s="436"/>
      <c r="E31" s="436">
        <v>77</v>
      </c>
      <c r="F31" s="436"/>
      <c r="G31" s="436">
        <v>30</v>
      </c>
      <c r="H31" s="436"/>
      <c r="I31" s="436">
        <v>262862</v>
      </c>
      <c r="J31" s="436"/>
      <c r="K31" s="436">
        <v>26286</v>
      </c>
      <c r="L31" s="436"/>
      <c r="M31" s="437">
        <f>SUM(M29:M30)</f>
        <v>0</v>
      </c>
    </row>
    <row r="32" spans="1:13" ht="15.75">
      <c r="A32" s="142">
        <v>22</v>
      </c>
      <c r="B32" s="370" t="s">
        <v>56</v>
      </c>
      <c r="C32" s="378"/>
      <c r="D32" s="378"/>
      <c r="E32" s="378">
        <v>8</v>
      </c>
      <c r="F32" s="378"/>
      <c r="G32" s="378"/>
      <c r="H32" s="378"/>
      <c r="I32" s="378">
        <v>1638170</v>
      </c>
      <c r="J32" s="378"/>
      <c r="K32" s="379">
        <v>658827</v>
      </c>
      <c r="L32" s="379"/>
      <c r="M32" s="378"/>
    </row>
    <row r="33" spans="1:13" ht="15.75">
      <c r="A33" s="142">
        <v>23</v>
      </c>
      <c r="B33" s="370" t="s">
        <v>57</v>
      </c>
      <c r="C33" s="378">
        <v>1</v>
      </c>
      <c r="D33" s="378">
        <v>0</v>
      </c>
      <c r="E33" s="378">
        <v>38</v>
      </c>
      <c r="F33" s="378">
        <v>0</v>
      </c>
      <c r="G33" s="378">
        <v>37</v>
      </c>
      <c r="H33" s="378">
        <v>0</v>
      </c>
      <c r="I33" s="378">
        <v>89807</v>
      </c>
      <c r="J33" s="378">
        <v>0</v>
      </c>
      <c r="K33" s="378">
        <v>898539</v>
      </c>
      <c r="L33" s="378">
        <v>0</v>
      </c>
      <c r="M33" s="371"/>
    </row>
    <row r="34" spans="1:13" ht="15.75">
      <c r="A34" s="142">
        <v>24</v>
      </c>
      <c r="B34" s="370" t="s">
        <v>58</v>
      </c>
      <c r="C34" s="374">
        <v>1</v>
      </c>
      <c r="D34" s="374">
        <v>32</v>
      </c>
      <c r="E34" s="374">
        <v>436</v>
      </c>
      <c r="F34" s="374"/>
      <c r="G34" s="374">
        <v>296</v>
      </c>
      <c r="H34" s="374"/>
      <c r="I34" s="374">
        <v>900000</v>
      </c>
      <c r="J34" s="374"/>
      <c r="K34" s="374"/>
      <c r="L34" s="374"/>
      <c r="M34" s="374"/>
    </row>
    <row r="35" spans="1:13" ht="15.75">
      <c r="A35" s="142">
        <v>25</v>
      </c>
      <c r="B35" s="370" t="s">
        <v>59</v>
      </c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</row>
    <row r="36" spans="1:13" ht="15.75">
      <c r="A36" s="142">
        <v>26</v>
      </c>
      <c r="B36" s="370" t="s">
        <v>60</v>
      </c>
      <c r="C36" s="374" t="s">
        <v>15</v>
      </c>
      <c r="D36" s="389">
        <v>0</v>
      </c>
      <c r="E36" s="374">
        <v>119</v>
      </c>
      <c r="F36" s="374"/>
      <c r="G36" s="374">
        <v>119</v>
      </c>
      <c r="H36" s="374"/>
      <c r="I36" s="374">
        <v>715735</v>
      </c>
      <c r="J36" s="374"/>
      <c r="K36" s="374">
        <v>258929739</v>
      </c>
      <c r="L36" s="374"/>
      <c r="M36" s="374">
        <f>SUM(K36:L36)</f>
        <v>258929739</v>
      </c>
    </row>
    <row r="37" spans="1:13" ht="15.75">
      <c r="A37" s="142">
        <v>27</v>
      </c>
      <c r="B37" s="370" t="s">
        <v>61</v>
      </c>
      <c r="C37" s="378"/>
      <c r="D37" s="378"/>
      <c r="E37" s="378"/>
      <c r="F37" s="378"/>
      <c r="G37" s="378"/>
      <c r="H37" s="378"/>
      <c r="I37" s="378"/>
      <c r="J37" s="378"/>
      <c r="K37" s="379"/>
      <c r="L37" s="379"/>
      <c r="M37" s="378">
        <f aca="true" t="shared" si="0" ref="M37:M44">K37+L37</f>
        <v>0</v>
      </c>
    </row>
    <row r="38" spans="1:13" ht="15.75">
      <c r="A38" s="142">
        <v>28</v>
      </c>
      <c r="B38" s="370" t="s">
        <v>62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>
        <f t="shared" si="0"/>
        <v>0</v>
      </c>
    </row>
    <row r="39" spans="1:13" ht="15.75">
      <c r="A39" s="142">
        <v>29</v>
      </c>
      <c r="B39" s="370" t="s">
        <v>63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9"/>
      <c r="M39" s="378">
        <f t="shared" si="0"/>
        <v>0</v>
      </c>
    </row>
    <row r="40" spans="1:13" ht="15.75">
      <c r="A40" s="142">
        <v>30</v>
      </c>
      <c r="B40" s="370" t="s">
        <v>64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9"/>
      <c r="M40" s="378">
        <f t="shared" si="0"/>
        <v>0</v>
      </c>
    </row>
    <row r="41" spans="1:13" ht="15.75">
      <c r="A41" s="142">
        <v>31</v>
      </c>
      <c r="B41" s="370" t="s">
        <v>65</v>
      </c>
      <c r="C41" s="371"/>
      <c r="D41" s="371"/>
      <c r="E41" s="371"/>
      <c r="F41" s="371"/>
      <c r="G41" s="371"/>
      <c r="H41" s="371"/>
      <c r="I41" s="371"/>
      <c r="J41" s="371"/>
      <c r="K41" s="379"/>
      <c r="L41" s="379"/>
      <c r="M41" s="378">
        <f t="shared" si="0"/>
        <v>0</v>
      </c>
    </row>
    <row r="42" spans="1:13" ht="15.75">
      <c r="A42" s="142">
        <v>32</v>
      </c>
      <c r="B42" s="370" t="s">
        <v>66</v>
      </c>
      <c r="C42" s="378">
        <v>1</v>
      </c>
      <c r="D42" s="378">
        <v>0</v>
      </c>
      <c r="E42" s="378">
        <v>80</v>
      </c>
      <c r="F42" s="378">
        <v>0</v>
      </c>
      <c r="G42" s="378">
        <v>59</v>
      </c>
      <c r="H42" s="378">
        <v>0</v>
      </c>
      <c r="I42" s="378">
        <v>293000</v>
      </c>
      <c r="J42" s="378">
        <v>0</v>
      </c>
      <c r="K42" s="379">
        <v>0</v>
      </c>
      <c r="L42" s="379">
        <v>0</v>
      </c>
      <c r="M42" s="378">
        <f t="shared" si="0"/>
        <v>0</v>
      </c>
    </row>
    <row r="43" spans="1:13" ht="15.75">
      <c r="A43" s="142">
        <v>33</v>
      </c>
      <c r="B43" s="370" t="s">
        <v>67</v>
      </c>
      <c r="C43" s="371">
        <v>1</v>
      </c>
      <c r="D43" s="371"/>
      <c r="E43" s="371">
        <v>26</v>
      </c>
      <c r="F43" s="371"/>
      <c r="G43" s="371">
        <v>111</v>
      </c>
      <c r="H43" s="371"/>
      <c r="I43" s="371" t="s">
        <v>247</v>
      </c>
      <c r="J43" s="371"/>
      <c r="K43" s="327">
        <v>27729</v>
      </c>
      <c r="L43" s="371"/>
      <c r="M43" s="378">
        <f t="shared" si="0"/>
        <v>27729</v>
      </c>
    </row>
    <row r="44" spans="1:13" ht="15.75">
      <c r="A44" s="142">
        <v>34</v>
      </c>
      <c r="B44" s="370" t="s">
        <v>68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>
        <f t="shared" si="0"/>
        <v>0</v>
      </c>
    </row>
    <row r="45" spans="1:13" ht="15.75">
      <c r="A45" s="142">
        <v>35</v>
      </c>
      <c r="B45" s="370" t="s">
        <v>69</v>
      </c>
      <c r="C45" s="378">
        <v>1</v>
      </c>
      <c r="D45" s="378">
        <v>0</v>
      </c>
      <c r="E45" s="378">
        <v>0</v>
      </c>
      <c r="F45" s="378">
        <v>0</v>
      </c>
      <c r="G45" s="378">
        <v>0</v>
      </c>
      <c r="H45" s="378">
        <v>0</v>
      </c>
      <c r="I45" s="378">
        <v>0</v>
      </c>
      <c r="J45" s="378">
        <v>0</v>
      </c>
      <c r="K45" s="378">
        <v>0</v>
      </c>
      <c r="L45" s="379">
        <v>0</v>
      </c>
      <c r="M45" s="378">
        <v>0</v>
      </c>
    </row>
    <row r="46" spans="1:13" ht="15.75">
      <c r="A46" s="142">
        <v>36</v>
      </c>
      <c r="B46" s="199" t="s">
        <v>70</v>
      </c>
      <c r="C46" s="378">
        <v>1</v>
      </c>
      <c r="D46" s="378"/>
      <c r="E46" s="378">
        <v>135</v>
      </c>
      <c r="F46" s="378">
        <v>0</v>
      </c>
      <c r="G46" s="378">
        <v>118</v>
      </c>
      <c r="H46" s="378">
        <v>0</v>
      </c>
      <c r="I46" s="378">
        <v>309690</v>
      </c>
      <c r="J46" s="378"/>
      <c r="K46" s="379">
        <v>30969</v>
      </c>
      <c r="L46" s="379"/>
      <c r="M46" s="378">
        <f aca="true" t="shared" si="1" ref="M46:M73">K46+L46</f>
        <v>30969</v>
      </c>
    </row>
    <row r="47" spans="1:13" ht="15.75">
      <c r="A47" s="142">
        <v>37</v>
      </c>
      <c r="B47" s="199" t="s">
        <v>71</v>
      </c>
      <c r="C47" s="392">
        <v>1</v>
      </c>
      <c r="D47" s="374">
        <v>0</v>
      </c>
      <c r="E47" s="374">
        <v>58</v>
      </c>
      <c r="F47" s="374">
        <v>0</v>
      </c>
      <c r="G47" s="374">
        <v>46</v>
      </c>
      <c r="H47" s="374">
        <v>0</v>
      </c>
      <c r="I47" s="374">
        <v>150696</v>
      </c>
      <c r="J47" s="374">
        <v>0</v>
      </c>
      <c r="K47" s="374">
        <v>13354694</v>
      </c>
      <c r="L47" s="374">
        <v>0</v>
      </c>
      <c r="M47" s="378">
        <f t="shared" si="1"/>
        <v>13354694</v>
      </c>
    </row>
    <row r="48" spans="1:13" ht="15.75">
      <c r="A48" s="144">
        <v>38</v>
      </c>
      <c r="B48" s="200" t="s">
        <v>72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378">
        <f t="shared" si="1"/>
        <v>0</v>
      </c>
    </row>
    <row r="49" spans="1:13" ht="15.75">
      <c r="A49" s="142">
        <v>39</v>
      </c>
      <c r="B49" s="199" t="s">
        <v>73</v>
      </c>
      <c r="C49" s="378"/>
      <c r="D49" s="378"/>
      <c r="E49" s="378"/>
      <c r="F49" s="378"/>
      <c r="G49" s="378"/>
      <c r="H49" s="378"/>
      <c r="I49" s="378"/>
      <c r="J49" s="378"/>
      <c r="K49" s="379"/>
      <c r="L49" s="379"/>
      <c r="M49" s="378">
        <f t="shared" si="1"/>
        <v>0</v>
      </c>
    </row>
    <row r="50" spans="1:13" ht="15.75">
      <c r="A50" s="142">
        <v>40</v>
      </c>
      <c r="B50" s="199" t="s">
        <v>74</v>
      </c>
      <c r="C50" s="378">
        <v>1</v>
      </c>
      <c r="D50" s="378"/>
      <c r="E50" s="378">
        <v>22</v>
      </c>
      <c r="F50" s="378"/>
      <c r="G50" s="378">
        <v>22</v>
      </c>
      <c r="H50" s="378"/>
      <c r="I50" s="378">
        <v>40178617</v>
      </c>
      <c r="J50" s="378"/>
      <c r="K50" s="378">
        <v>85866</v>
      </c>
      <c r="L50" s="378"/>
      <c r="M50" s="378">
        <f t="shared" si="1"/>
        <v>85866</v>
      </c>
    </row>
    <row r="51" spans="1:13" ht="15.75">
      <c r="A51" s="142">
        <v>41</v>
      </c>
      <c r="B51" s="199" t="s">
        <v>75</v>
      </c>
      <c r="C51" s="327">
        <v>1</v>
      </c>
      <c r="D51" s="371">
        <v>0</v>
      </c>
      <c r="E51" s="327">
        <v>131</v>
      </c>
      <c r="F51" s="371">
        <v>0</v>
      </c>
      <c r="G51" s="327">
        <v>116</v>
      </c>
      <c r="H51" s="371">
        <v>0</v>
      </c>
      <c r="I51" s="327">
        <v>681000</v>
      </c>
      <c r="J51" s="371">
        <v>0</v>
      </c>
      <c r="K51" s="327">
        <v>68100</v>
      </c>
      <c r="L51" s="371">
        <v>0</v>
      </c>
      <c r="M51" s="378">
        <f t="shared" si="1"/>
        <v>68100</v>
      </c>
    </row>
    <row r="52" spans="1:13" ht="15.75">
      <c r="A52" s="142">
        <v>42</v>
      </c>
      <c r="B52" s="199" t="s">
        <v>76</v>
      </c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>
        <f t="shared" si="1"/>
        <v>0</v>
      </c>
    </row>
    <row r="53" spans="1:13" ht="15.75">
      <c r="A53" s="142">
        <v>43</v>
      </c>
      <c r="B53" s="199" t="s">
        <v>77</v>
      </c>
      <c r="C53" s="371">
        <v>1</v>
      </c>
      <c r="D53" s="371">
        <v>0</v>
      </c>
      <c r="E53" s="371">
        <v>50</v>
      </c>
      <c r="F53" s="371">
        <v>0</v>
      </c>
      <c r="G53" s="372">
        <v>20</v>
      </c>
      <c r="H53" s="372">
        <v>0</v>
      </c>
      <c r="I53" s="327">
        <v>130403</v>
      </c>
      <c r="J53" s="327">
        <v>0</v>
      </c>
      <c r="K53" s="327">
        <f>I53*60%</f>
        <v>78241.8</v>
      </c>
      <c r="L53" s="327"/>
      <c r="M53" s="373">
        <f>K53+L53</f>
        <v>78241.8</v>
      </c>
    </row>
    <row r="54" spans="1:13" ht="15.75">
      <c r="A54" s="142">
        <v>44</v>
      </c>
      <c r="B54" s="199" t="s">
        <v>78</v>
      </c>
      <c r="C54" s="575" t="s">
        <v>252</v>
      </c>
      <c r="D54" s="575" t="s">
        <v>239</v>
      </c>
      <c r="E54" s="575" t="s">
        <v>377</v>
      </c>
      <c r="F54" s="575" t="s">
        <v>239</v>
      </c>
      <c r="G54" s="575" t="s">
        <v>297</v>
      </c>
      <c r="H54" s="575" t="s">
        <v>239</v>
      </c>
      <c r="I54" s="575" t="s">
        <v>378</v>
      </c>
      <c r="J54" s="575" t="s">
        <v>239</v>
      </c>
      <c r="K54" s="575" t="s">
        <v>379</v>
      </c>
      <c r="L54" s="575" t="s">
        <v>239</v>
      </c>
      <c r="M54" s="575" t="s">
        <v>379</v>
      </c>
    </row>
    <row r="55" spans="1:13" ht="15.75">
      <c r="A55" s="142">
        <v>45</v>
      </c>
      <c r="B55" s="199" t="s">
        <v>79</v>
      </c>
      <c r="C55" s="378"/>
      <c r="D55" s="378"/>
      <c r="E55" s="378"/>
      <c r="F55" s="378"/>
      <c r="G55" s="378"/>
      <c r="H55" s="378"/>
      <c r="I55" s="378"/>
      <c r="J55" s="378"/>
      <c r="K55" s="379"/>
      <c r="L55" s="379"/>
      <c r="M55" s="378">
        <f t="shared" si="1"/>
        <v>0</v>
      </c>
    </row>
    <row r="56" spans="1:13" ht="15.75">
      <c r="A56" s="142">
        <v>46</v>
      </c>
      <c r="B56" s="199" t="s">
        <v>80</v>
      </c>
      <c r="C56" s="378"/>
      <c r="D56" s="378"/>
      <c r="E56" s="378"/>
      <c r="F56" s="378"/>
      <c r="G56" s="378"/>
      <c r="H56" s="378"/>
      <c r="I56" s="378"/>
      <c r="J56" s="378"/>
      <c r="K56" s="379"/>
      <c r="L56" s="379"/>
      <c r="M56" s="378">
        <f t="shared" si="1"/>
        <v>0</v>
      </c>
    </row>
    <row r="57" spans="1:13" ht="15.75">
      <c r="A57" s="142">
        <v>47</v>
      </c>
      <c r="B57" s="199" t="s">
        <v>81</v>
      </c>
      <c r="C57" s="378"/>
      <c r="D57" s="378"/>
      <c r="E57" s="378"/>
      <c r="F57" s="378"/>
      <c r="G57" s="378"/>
      <c r="H57" s="378"/>
      <c r="I57" s="378"/>
      <c r="J57" s="378"/>
      <c r="K57" s="379"/>
      <c r="L57" s="379"/>
      <c r="M57" s="378">
        <f t="shared" si="1"/>
        <v>0</v>
      </c>
    </row>
    <row r="58" spans="1:13" ht="15.75">
      <c r="A58" s="142">
        <v>48</v>
      </c>
      <c r="B58" s="199" t="s">
        <v>82</v>
      </c>
      <c r="C58" s="374"/>
      <c r="D58" s="374"/>
      <c r="E58" s="374"/>
      <c r="F58" s="374"/>
      <c r="G58" s="374"/>
      <c r="H58" s="374"/>
      <c r="I58" s="392"/>
      <c r="J58" s="374"/>
      <c r="K58" s="374"/>
      <c r="L58" s="374"/>
      <c r="M58" s="378">
        <f t="shared" si="1"/>
        <v>0</v>
      </c>
    </row>
    <row r="59" spans="1:13" ht="15.75">
      <c r="A59" s="142">
        <v>49</v>
      </c>
      <c r="B59" s="199" t="s">
        <v>83</v>
      </c>
      <c r="C59" s="378"/>
      <c r="D59" s="378"/>
      <c r="E59" s="378"/>
      <c r="F59" s="378"/>
      <c r="G59" s="378"/>
      <c r="H59" s="378"/>
      <c r="I59" s="378"/>
      <c r="J59" s="378"/>
      <c r="K59" s="379"/>
      <c r="L59" s="379"/>
      <c r="M59" s="378">
        <f t="shared" si="1"/>
        <v>0</v>
      </c>
    </row>
    <row r="60" spans="1:13" ht="15.75">
      <c r="A60" s="142">
        <v>50</v>
      </c>
      <c r="B60" s="199" t="s">
        <v>84</v>
      </c>
      <c r="C60" s="378"/>
      <c r="D60" s="378"/>
      <c r="E60" s="378"/>
      <c r="F60" s="378"/>
      <c r="G60" s="378"/>
      <c r="H60" s="378"/>
      <c r="I60" s="378"/>
      <c r="J60" s="378"/>
      <c r="K60" s="379"/>
      <c r="L60" s="379"/>
      <c r="M60" s="378">
        <f t="shared" si="1"/>
        <v>0</v>
      </c>
    </row>
    <row r="61" spans="1:13" ht="15.75">
      <c r="A61" s="142">
        <v>51</v>
      </c>
      <c r="B61" s="199" t="s">
        <v>85</v>
      </c>
      <c r="C61" s="378"/>
      <c r="D61" s="378"/>
      <c r="E61" s="378"/>
      <c r="F61" s="378"/>
      <c r="G61" s="378"/>
      <c r="H61" s="378"/>
      <c r="I61" s="378"/>
      <c r="J61" s="378"/>
      <c r="K61" s="379"/>
      <c r="L61" s="379"/>
      <c r="M61" s="378">
        <f t="shared" si="1"/>
        <v>0</v>
      </c>
    </row>
    <row r="62" spans="1:13" ht="15.75">
      <c r="A62" s="142">
        <v>52</v>
      </c>
      <c r="B62" s="199" t="s">
        <v>86</v>
      </c>
      <c r="C62" s="383" t="s">
        <v>15</v>
      </c>
      <c r="D62" s="383" t="s">
        <v>239</v>
      </c>
      <c r="E62" s="383" t="s">
        <v>244</v>
      </c>
      <c r="F62" s="383" t="s">
        <v>239</v>
      </c>
      <c r="G62" s="383" t="s">
        <v>245</v>
      </c>
      <c r="H62" s="383" t="s">
        <v>239</v>
      </c>
      <c r="I62" s="385">
        <v>295680</v>
      </c>
      <c r="J62" s="383" t="s">
        <v>239</v>
      </c>
      <c r="K62" s="385">
        <v>147840</v>
      </c>
      <c r="L62" s="383" t="s">
        <v>239</v>
      </c>
      <c r="M62" s="378">
        <f t="shared" si="1"/>
        <v>147840</v>
      </c>
    </row>
    <row r="63" spans="1:13" ht="15.75">
      <c r="A63" s="142">
        <v>53</v>
      </c>
      <c r="B63" s="199" t="s">
        <v>87</v>
      </c>
      <c r="C63" s="393">
        <v>1</v>
      </c>
      <c r="D63" s="163"/>
      <c r="E63" s="163">
        <v>499</v>
      </c>
      <c r="F63" s="163"/>
      <c r="G63" s="163">
        <v>134</v>
      </c>
      <c r="H63" s="163"/>
      <c r="I63" s="163">
        <v>586694</v>
      </c>
      <c r="J63" s="163"/>
      <c r="K63" s="163">
        <v>345178</v>
      </c>
      <c r="L63" s="163"/>
      <c r="M63" s="378">
        <f t="shared" si="1"/>
        <v>345178</v>
      </c>
    </row>
    <row r="64" spans="1:13" ht="15.75">
      <c r="A64" s="142">
        <v>54</v>
      </c>
      <c r="B64" s="199" t="s">
        <v>88</v>
      </c>
      <c r="C64" s="378">
        <v>1</v>
      </c>
      <c r="D64" s="378">
        <v>0</v>
      </c>
      <c r="E64" s="378">
        <v>27</v>
      </c>
      <c r="F64" s="378">
        <v>0</v>
      </c>
      <c r="G64" s="378">
        <v>27</v>
      </c>
      <c r="H64" s="378">
        <v>0</v>
      </c>
      <c r="I64" s="378">
        <v>48509</v>
      </c>
      <c r="J64" s="378">
        <v>0</v>
      </c>
      <c r="K64" s="379">
        <v>48509</v>
      </c>
      <c r="L64" s="379">
        <v>0</v>
      </c>
      <c r="M64" s="378">
        <f t="shared" si="1"/>
        <v>48509</v>
      </c>
    </row>
    <row r="65" spans="1:13" ht="15.75">
      <c r="A65" s="142">
        <v>55</v>
      </c>
      <c r="B65" s="199" t="s">
        <v>89</v>
      </c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>
        <f t="shared" si="1"/>
        <v>0</v>
      </c>
    </row>
    <row r="66" spans="1:13" ht="15.75">
      <c r="A66" s="142">
        <v>56</v>
      </c>
      <c r="B66" s="199" t="s">
        <v>203</v>
      </c>
      <c r="C66" s="378">
        <v>1</v>
      </c>
      <c r="D66" s="378">
        <v>0</v>
      </c>
      <c r="E66" s="378">
        <v>148</v>
      </c>
      <c r="F66" s="378">
        <v>0</v>
      </c>
      <c r="G66" s="378">
        <v>148</v>
      </c>
      <c r="H66" s="378">
        <v>0</v>
      </c>
      <c r="I66" s="378">
        <v>353756</v>
      </c>
      <c r="J66" s="378">
        <v>0</v>
      </c>
      <c r="K66" s="379">
        <v>35404</v>
      </c>
      <c r="L66" s="378">
        <v>0</v>
      </c>
      <c r="M66" s="378">
        <f t="shared" si="1"/>
        <v>35404</v>
      </c>
    </row>
    <row r="67" spans="1:13" ht="15.75">
      <c r="A67" s="142">
        <v>57</v>
      </c>
      <c r="B67" s="199" t="s">
        <v>91</v>
      </c>
      <c r="C67" s="374">
        <v>1</v>
      </c>
      <c r="D67" s="394">
        <v>0</v>
      </c>
      <c r="E67" s="374">
        <v>74</v>
      </c>
      <c r="F67" s="374"/>
      <c r="G67" s="374">
        <v>48</v>
      </c>
      <c r="H67" s="374"/>
      <c r="I67" s="374">
        <v>190494</v>
      </c>
      <c r="J67" s="374"/>
      <c r="K67" s="374">
        <v>38097</v>
      </c>
      <c r="L67" s="374"/>
      <c r="M67" s="374">
        <v>38097</v>
      </c>
    </row>
    <row r="68" spans="1:13" ht="15.75">
      <c r="A68" s="142">
        <v>0</v>
      </c>
      <c r="B68" s="199" t="s">
        <v>92</v>
      </c>
      <c r="C68" s="378">
        <v>1</v>
      </c>
      <c r="D68" s="378">
        <v>1</v>
      </c>
      <c r="E68" s="378">
        <v>237</v>
      </c>
      <c r="F68" s="378">
        <v>78</v>
      </c>
      <c r="G68" s="378">
        <v>39</v>
      </c>
      <c r="H68" s="378">
        <v>9</v>
      </c>
      <c r="I68" s="378">
        <v>209893</v>
      </c>
      <c r="J68" s="327">
        <v>80457</v>
      </c>
      <c r="K68" s="378">
        <v>67920</v>
      </c>
      <c r="L68" s="378">
        <v>7561</v>
      </c>
      <c r="M68" s="378">
        <f t="shared" si="1"/>
        <v>75481</v>
      </c>
    </row>
    <row r="69" spans="1:13" ht="15.75">
      <c r="A69" s="142">
        <v>59</v>
      </c>
      <c r="B69" s="199" t="s">
        <v>93</v>
      </c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>
        <f t="shared" si="1"/>
        <v>0</v>
      </c>
    </row>
    <row r="70" spans="1:13" ht="15.75">
      <c r="A70" s="142">
        <v>60</v>
      </c>
      <c r="B70" s="199" t="s">
        <v>94</v>
      </c>
      <c r="C70" s="390">
        <v>1</v>
      </c>
      <c r="D70" s="390">
        <v>0</v>
      </c>
      <c r="E70" s="390">
        <v>64</v>
      </c>
      <c r="F70" s="390">
        <v>0</v>
      </c>
      <c r="G70" s="390">
        <v>78</v>
      </c>
      <c r="H70" s="390">
        <v>0</v>
      </c>
      <c r="I70" s="391" t="s">
        <v>250</v>
      </c>
      <c r="J70" s="391">
        <v>0</v>
      </c>
      <c r="K70" s="391" t="s">
        <v>251</v>
      </c>
      <c r="L70" s="391">
        <v>0</v>
      </c>
      <c r="M70" s="391">
        <v>43444880</v>
      </c>
    </row>
    <row r="71" spans="1:13" ht="15.75">
      <c r="A71" s="142">
        <v>61</v>
      </c>
      <c r="B71" s="199" t="s">
        <v>95</v>
      </c>
      <c r="C71" s="371">
        <v>1</v>
      </c>
      <c r="D71" s="371"/>
      <c r="E71" s="371">
        <v>249</v>
      </c>
      <c r="F71" s="371"/>
      <c r="G71" s="371">
        <v>36</v>
      </c>
      <c r="H71" s="371"/>
      <c r="I71" s="327">
        <v>203016</v>
      </c>
      <c r="J71" s="371"/>
      <c r="K71" s="327">
        <v>477400</v>
      </c>
      <c r="L71" s="371"/>
      <c r="M71" s="378">
        <f t="shared" si="1"/>
        <v>477400</v>
      </c>
    </row>
    <row r="72" spans="1:13" ht="15.75">
      <c r="A72" s="142">
        <v>62</v>
      </c>
      <c r="B72" s="199" t="s">
        <v>96</v>
      </c>
      <c r="C72" s="378"/>
      <c r="D72" s="378"/>
      <c r="E72" s="378"/>
      <c r="F72" s="378"/>
      <c r="G72" s="378"/>
      <c r="H72" s="378"/>
      <c r="I72" s="378"/>
      <c r="J72" s="378"/>
      <c r="K72" s="379"/>
      <c r="L72" s="379"/>
      <c r="M72" s="378">
        <f t="shared" si="1"/>
        <v>0</v>
      </c>
    </row>
    <row r="73" spans="1:13" ht="15.75">
      <c r="A73" s="142">
        <v>63</v>
      </c>
      <c r="B73" s="199" t="s">
        <v>97</v>
      </c>
      <c r="C73" s="378">
        <v>1</v>
      </c>
      <c r="D73" s="378">
        <v>0</v>
      </c>
      <c r="E73" s="378">
        <v>21</v>
      </c>
      <c r="F73" s="378">
        <v>0</v>
      </c>
      <c r="G73" s="378">
        <v>27</v>
      </c>
      <c r="H73" s="378">
        <v>0</v>
      </c>
      <c r="I73" s="378">
        <v>161910</v>
      </c>
      <c r="J73" s="378">
        <v>0</v>
      </c>
      <c r="K73" s="379">
        <v>7141564</v>
      </c>
      <c r="L73" s="379">
        <v>0</v>
      </c>
      <c r="M73" s="378">
        <f t="shared" si="1"/>
        <v>7141564</v>
      </c>
    </row>
    <row r="74" spans="1:13" ht="13.5" thickBot="1">
      <c r="A74" s="553" t="s">
        <v>98</v>
      </c>
      <c r="B74" s="554"/>
      <c r="C74" s="145"/>
      <c r="D74" s="145"/>
      <c r="E74" s="145"/>
      <c r="F74" s="145"/>
      <c r="G74" s="145"/>
      <c r="H74" s="145"/>
      <c r="I74" s="145"/>
      <c r="J74" s="145"/>
      <c r="K74" s="147"/>
      <c r="L74" s="147"/>
      <c r="M74" s="148"/>
    </row>
    <row r="77" spans="1:12" ht="19.5">
      <c r="A77" s="107" t="s">
        <v>99</v>
      </c>
      <c r="C77" s="108"/>
      <c r="D77" s="109"/>
      <c r="E77" s="109"/>
      <c r="F77" s="109"/>
      <c r="G77" s="109"/>
      <c r="H77" s="109"/>
      <c r="I77" s="113"/>
      <c r="J77" s="113"/>
      <c r="K77" s="108"/>
      <c r="L77" s="31"/>
    </row>
    <row r="78" spans="1:13" ht="18.75">
      <c r="A78" s="461" t="s">
        <v>100</v>
      </c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</row>
    <row r="79" spans="1:13" ht="18.75">
      <c r="A79" s="461" t="s">
        <v>101</v>
      </c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</row>
  </sheetData>
  <sheetProtection/>
  <mergeCells count="15">
    <mergeCell ref="A79:M79"/>
    <mergeCell ref="I8:J8"/>
    <mergeCell ref="A74:B74"/>
    <mergeCell ref="E8:F8"/>
    <mergeCell ref="G8:H8"/>
    <mergeCell ref="K8:M8"/>
    <mergeCell ref="A78:M78"/>
    <mergeCell ref="A1:D1"/>
    <mergeCell ref="A7:A10"/>
    <mergeCell ref="B7:B10"/>
    <mergeCell ref="C8:D8"/>
    <mergeCell ref="A4:M4"/>
    <mergeCell ref="C7:M7"/>
    <mergeCell ref="A3:M3"/>
    <mergeCell ref="A2:M2"/>
  </mergeCells>
  <printOptions/>
  <pageMargins left="0.5" right="0.5" top="1" bottom="0.5" header="0" footer="0"/>
  <pageSetup horizontalDpi="600" verticalDpi="600" orientation="landscape" paperSize="9" r:id="rId1"/>
  <ignoredErrors>
    <ignoredError sqref="C10: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25">
      <selection activeCell="I49" sqref="I49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7.28125" style="0" customWidth="1"/>
    <col min="4" max="4" width="7.00390625" style="0" customWidth="1"/>
    <col min="5" max="5" width="6.421875" style="0" customWidth="1"/>
    <col min="6" max="6" width="7.8515625" style="0" customWidth="1"/>
    <col min="7" max="7" width="7.57421875" style="0" customWidth="1"/>
    <col min="8" max="8" width="6.57421875" style="0" customWidth="1"/>
    <col min="9" max="9" width="8.57421875" style="0" customWidth="1"/>
    <col min="10" max="10" width="6.57421875" style="0" customWidth="1"/>
    <col min="11" max="11" width="7.57421875" style="0" customWidth="1"/>
    <col min="12" max="12" width="8.00390625" style="0" customWidth="1"/>
  </cols>
  <sheetData>
    <row r="1" spans="1:12" ht="53.25" customHeight="1">
      <c r="A1" s="466" t="s">
        <v>231</v>
      </c>
      <c r="B1" s="466"/>
      <c r="C1" s="466"/>
      <c r="D1" s="28"/>
      <c r="E1" s="28"/>
      <c r="F1" s="28"/>
      <c r="G1" s="28"/>
      <c r="H1" s="28"/>
      <c r="I1" s="28"/>
      <c r="J1" s="28"/>
      <c r="K1" s="28"/>
      <c r="L1" s="28"/>
    </row>
    <row r="2" spans="1:12" ht="18.75">
      <c r="A2" s="521" t="s">
        <v>222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12" ht="16.5">
      <c r="A3" s="465" t="s">
        <v>342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ht="18.75">
      <c r="A4" s="404" t="s">
        <v>339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2.75">
      <c r="A5" s="105"/>
      <c r="B5" s="5"/>
      <c r="C5" s="104"/>
      <c r="D5" s="141"/>
      <c r="E5" s="141"/>
      <c r="F5" s="141"/>
      <c r="G5" s="104"/>
      <c r="H5" s="104"/>
      <c r="I5" s="104"/>
      <c r="J5" s="104"/>
      <c r="K5" s="104"/>
      <c r="L5" s="104"/>
    </row>
    <row r="6" spans="1:12" ht="13.5" thickBot="1">
      <c r="A6" s="105"/>
      <c r="B6" s="5"/>
      <c r="C6" s="104"/>
      <c r="D6" s="141"/>
      <c r="E6" s="141"/>
      <c r="F6" s="141"/>
      <c r="G6" s="104"/>
      <c r="H6" s="104"/>
      <c r="I6" s="104"/>
      <c r="J6" s="104"/>
      <c r="K6" s="104"/>
      <c r="L6" s="104"/>
    </row>
    <row r="7" spans="1:12" ht="12.75">
      <c r="A7" s="559" t="s">
        <v>1</v>
      </c>
      <c r="B7" s="561" t="s">
        <v>2</v>
      </c>
      <c r="C7" s="517" t="s">
        <v>223</v>
      </c>
      <c r="D7" s="517"/>
      <c r="E7" s="517"/>
      <c r="F7" s="517"/>
      <c r="G7" s="517"/>
      <c r="H7" s="517"/>
      <c r="I7" s="517"/>
      <c r="J7" s="517"/>
      <c r="K7" s="517"/>
      <c r="L7" s="562"/>
    </row>
    <row r="8" spans="1:12" ht="12.75">
      <c r="A8" s="560"/>
      <c r="B8" s="462"/>
      <c r="C8" s="507" t="s">
        <v>224</v>
      </c>
      <c r="D8" s="507"/>
      <c r="E8" s="507"/>
      <c r="F8" s="507"/>
      <c r="G8" s="507"/>
      <c r="H8" s="507" t="s">
        <v>225</v>
      </c>
      <c r="I8" s="507"/>
      <c r="J8" s="507"/>
      <c r="K8" s="507"/>
      <c r="L8" s="555"/>
    </row>
    <row r="9" spans="1:12" ht="33.75">
      <c r="A9" s="560"/>
      <c r="B9" s="462"/>
      <c r="C9" s="21" t="s">
        <v>226</v>
      </c>
      <c r="D9" s="114" t="s">
        <v>227</v>
      </c>
      <c r="E9" s="21" t="s">
        <v>228</v>
      </c>
      <c r="F9" s="21" t="s">
        <v>143</v>
      </c>
      <c r="G9" s="117" t="s">
        <v>14</v>
      </c>
      <c r="H9" s="21" t="s">
        <v>226</v>
      </c>
      <c r="I9" s="114" t="s">
        <v>227</v>
      </c>
      <c r="J9" s="21" t="s">
        <v>228</v>
      </c>
      <c r="K9" s="21" t="s">
        <v>143</v>
      </c>
      <c r="L9" s="156" t="s">
        <v>14</v>
      </c>
    </row>
    <row r="10" spans="1:12" ht="22.5">
      <c r="A10" s="560"/>
      <c r="B10" s="462"/>
      <c r="C10" s="146">
        <v>12</v>
      </c>
      <c r="D10" s="146">
        <v>13</v>
      </c>
      <c r="E10" s="146">
        <v>14</v>
      </c>
      <c r="F10" s="146">
        <v>15</v>
      </c>
      <c r="G10" s="146" t="s">
        <v>229</v>
      </c>
      <c r="H10" s="146">
        <v>17</v>
      </c>
      <c r="I10" s="146">
        <v>18</v>
      </c>
      <c r="J10" s="146">
        <v>19</v>
      </c>
      <c r="K10" s="146">
        <v>20</v>
      </c>
      <c r="L10" s="157" t="s">
        <v>230</v>
      </c>
    </row>
    <row r="11" spans="1:12" ht="15.75">
      <c r="A11" s="158">
        <v>1</v>
      </c>
      <c r="B11" s="365" t="s">
        <v>35</v>
      </c>
      <c r="C11" s="212">
        <v>13</v>
      </c>
      <c r="D11" s="212">
        <v>2</v>
      </c>
      <c r="E11" s="212">
        <v>8</v>
      </c>
      <c r="F11" s="202">
        <v>11</v>
      </c>
      <c r="G11" s="212">
        <f>SUM(C11:F11)</f>
        <v>34</v>
      </c>
      <c r="H11" s="202" t="s">
        <v>239</v>
      </c>
      <c r="I11" s="202" t="s">
        <v>239</v>
      </c>
      <c r="J11" s="202" t="s">
        <v>239</v>
      </c>
      <c r="K11" s="212">
        <v>6</v>
      </c>
      <c r="L11" s="212">
        <f>SUM(H11:K11)</f>
        <v>6</v>
      </c>
    </row>
    <row r="12" spans="1:12" ht="18.75" customHeight="1">
      <c r="A12" s="159">
        <v>2</v>
      </c>
      <c r="B12" s="344" t="s">
        <v>36</v>
      </c>
      <c r="C12" s="208">
        <v>4</v>
      </c>
      <c r="D12" s="208">
        <v>1</v>
      </c>
      <c r="E12" s="208">
        <v>5</v>
      </c>
      <c r="F12" s="208">
        <v>15</v>
      </c>
      <c r="G12" s="208">
        <v>25</v>
      </c>
      <c r="H12" s="563">
        <v>9</v>
      </c>
      <c r="I12" s="564"/>
      <c r="J12" s="208">
        <v>3</v>
      </c>
      <c r="K12" s="208">
        <v>0</v>
      </c>
      <c r="L12" s="208">
        <v>12</v>
      </c>
    </row>
    <row r="13" spans="1:12" ht="15.75">
      <c r="A13" s="158">
        <v>3</v>
      </c>
      <c r="B13" s="365" t="s">
        <v>37</v>
      </c>
      <c r="C13" s="246"/>
      <c r="D13" s="246"/>
      <c r="E13" s="246"/>
      <c r="F13" s="246"/>
      <c r="G13" s="188"/>
      <c r="H13" s="246"/>
      <c r="I13" s="246"/>
      <c r="J13" s="246"/>
      <c r="K13" s="246"/>
      <c r="L13" s="188"/>
    </row>
    <row r="14" spans="1:12" ht="15.75">
      <c r="A14" s="158">
        <v>4</v>
      </c>
      <c r="B14" s="365" t="s">
        <v>38</v>
      </c>
      <c r="C14" s="237">
        <v>9</v>
      </c>
      <c r="D14" s="237">
        <v>0</v>
      </c>
      <c r="E14" s="237">
        <v>4</v>
      </c>
      <c r="F14" s="237">
        <v>20</v>
      </c>
      <c r="G14" s="237">
        <f>SUM(C14:F14)</f>
        <v>33</v>
      </c>
      <c r="H14" s="237">
        <v>57</v>
      </c>
      <c r="I14" s="237"/>
      <c r="J14" s="237">
        <v>54</v>
      </c>
      <c r="K14" s="237">
        <v>128</v>
      </c>
      <c r="L14" s="237">
        <f>SUM(H14:K14)</f>
        <v>239</v>
      </c>
    </row>
    <row r="15" spans="1:12" ht="15.75">
      <c r="A15" s="158">
        <v>5</v>
      </c>
      <c r="B15" s="365" t="s">
        <v>39</v>
      </c>
      <c r="C15" s="417">
        <v>3</v>
      </c>
      <c r="D15" s="417">
        <v>5</v>
      </c>
      <c r="E15" s="417">
        <v>8</v>
      </c>
      <c r="F15" s="417">
        <v>13</v>
      </c>
      <c r="G15" s="417">
        <v>29</v>
      </c>
      <c r="H15" s="417">
        <v>825</v>
      </c>
      <c r="I15" s="417">
        <v>22</v>
      </c>
      <c r="J15" s="417">
        <v>637</v>
      </c>
      <c r="K15" s="417"/>
      <c r="L15" s="417">
        <v>1484</v>
      </c>
    </row>
    <row r="16" spans="1:12" ht="15.75">
      <c r="A16" s="158">
        <v>6</v>
      </c>
      <c r="B16" s="365" t="s">
        <v>40</v>
      </c>
      <c r="C16" s="246"/>
      <c r="D16" s="246"/>
      <c r="E16" s="246"/>
      <c r="F16" s="246"/>
      <c r="G16" s="188"/>
      <c r="H16" s="246"/>
      <c r="I16" s="246"/>
      <c r="J16" s="246"/>
      <c r="K16" s="246"/>
      <c r="L16" s="188"/>
    </row>
    <row r="17" spans="1:12" ht="15.75">
      <c r="A17" s="158">
        <v>7</v>
      </c>
      <c r="B17" s="365" t="s">
        <v>41</v>
      </c>
      <c r="C17" s="202" t="s">
        <v>31</v>
      </c>
      <c r="D17" s="202" t="s">
        <v>253</v>
      </c>
      <c r="E17" s="202" t="s">
        <v>329</v>
      </c>
      <c r="F17" s="202" t="s">
        <v>25</v>
      </c>
      <c r="G17" s="202" t="s">
        <v>330</v>
      </c>
      <c r="H17" s="202" t="s">
        <v>239</v>
      </c>
      <c r="I17" s="202" t="s">
        <v>239</v>
      </c>
      <c r="J17" s="202" t="s">
        <v>239</v>
      </c>
      <c r="K17" s="202" t="s">
        <v>239</v>
      </c>
      <c r="L17" s="202" t="s">
        <v>239</v>
      </c>
    </row>
    <row r="18" spans="1:12" ht="15.75">
      <c r="A18" s="158">
        <v>8</v>
      </c>
      <c r="B18" s="365" t="s">
        <v>42</v>
      </c>
      <c r="C18" s="237">
        <v>43</v>
      </c>
      <c r="D18" s="210"/>
      <c r="E18" s="237">
        <v>11</v>
      </c>
      <c r="F18" s="237">
        <v>29</v>
      </c>
      <c r="G18" s="395">
        <f>C18+D18+E18+F18</f>
        <v>83</v>
      </c>
      <c r="H18" s="237">
        <v>573</v>
      </c>
      <c r="I18" s="210"/>
      <c r="J18" s="237">
        <v>681</v>
      </c>
      <c r="K18" s="237">
        <v>401</v>
      </c>
      <c r="L18" s="395">
        <f>SUM(H18:K18)</f>
        <v>1655</v>
      </c>
    </row>
    <row r="19" spans="1:12" ht="15.75">
      <c r="A19" s="158">
        <v>9</v>
      </c>
      <c r="B19" s="365" t="s">
        <v>43</v>
      </c>
      <c r="C19" s="246"/>
      <c r="D19" s="246"/>
      <c r="E19" s="246"/>
      <c r="F19" s="246"/>
      <c r="G19" s="188"/>
      <c r="H19" s="246"/>
      <c r="I19" s="246"/>
      <c r="J19" s="246"/>
      <c r="K19" s="246"/>
      <c r="L19" s="188"/>
    </row>
    <row r="20" spans="1:12" ht="15.75">
      <c r="A20" s="158">
        <v>10</v>
      </c>
      <c r="B20" s="365" t="s">
        <v>44</v>
      </c>
      <c r="C20" s="186">
        <v>22</v>
      </c>
      <c r="D20" s="186">
        <v>0</v>
      </c>
      <c r="E20" s="186">
        <v>9</v>
      </c>
      <c r="F20" s="186">
        <v>11</v>
      </c>
      <c r="G20" s="186">
        <v>44</v>
      </c>
      <c r="H20" s="186">
        <v>22</v>
      </c>
      <c r="I20" s="186">
        <v>0</v>
      </c>
      <c r="J20" s="186">
        <v>9</v>
      </c>
      <c r="K20" s="186">
        <v>432</v>
      </c>
      <c r="L20" s="186">
        <v>450</v>
      </c>
    </row>
    <row r="21" spans="1:12" ht="15.75">
      <c r="A21" s="158">
        <v>11</v>
      </c>
      <c r="B21" s="365" t="s">
        <v>45</v>
      </c>
      <c r="C21" s="246"/>
      <c r="D21" s="246"/>
      <c r="E21" s="246"/>
      <c r="F21" s="246"/>
      <c r="G21" s="188"/>
      <c r="H21" s="246"/>
      <c r="I21" s="246"/>
      <c r="J21" s="246"/>
      <c r="K21" s="246"/>
      <c r="L21" s="188"/>
    </row>
    <row r="22" spans="1:12" ht="15.75">
      <c r="A22" s="158">
        <v>12</v>
      </c>
      <c r="B22" s="365" t="s">
        <v>46</v>
      </c>
      <c r="C22" s="428">
        <v>3</v>
      </c>
      <c r="D22" s="428">
        <v>4</v>
      </c>
      <c r="E22" s="428">
        <v>9</v>
      </c>
      <c r="F22" s="428">
        <v>29</v>
      </c>
      <c r="G22" s="428">
        <v>45</v>
      </c>
      <c r="H22" s="429" t="s">
        <v>252</v>
      </c>
      <c r="I22" s="429">
        <v>0</v>
      </c>
      <c r="J22" s="429">
        <v>0</v>
      </c>
      <c r="K22" s="429">
        <v>0</v>
      </c>
      <c r="L22" s="429" t="s">
        <v>252</v>
      </c>
    </row>
    <row r="23" spans="1:12" ht="15.75">
      <c r="A23" s="158">
        <v>13</v>
      </c>
      <c r="B23" s="365" t="s">
        <v>47</v>
      </c>
      <c r="C23" s="246">
        <v>0</v>
      </c>
      <c r="D23" s="246">
        <v>0</v>
      </c>
      <c r="E23" s="246">
        <v>0</v>
      </c>
      <c r="F23" s="246">
        <v>0</v>
      </c>
      <c r="G23" s="188">
        <v>0</v>
      </c>
      <c r="H23" s="246">
        <v>0</v>
      </c>
      <c r="I23" s="246">
        <v>0</v>
      </c>
      <c r="J23" s="246">
        <v>0</v>
      </c>
      <c r="K23" s="246">
        <v>0</v>
      </c>
      <c r="L23" s="188">
        <v>0</v>
      </c>
    </row>
    <row r="24" spans="1:12" ht="15.75">
      <c r="A24" s="158">
        <v>14</v>
      </c>
      <c r="B24" s="365" t="s">
        <v>48</v>
      </c>
      <c r="C24" s="246"/>
      <c r="D24" s="246"/>
      <c r="E24" s="246"/>
      <c r="F24" s="246"/>
      <c r="G24" s="188"/>
      <c r="H24" s="246"/>
      <c r="I24" s="246"/>
      <c r="J24" s="246"/>
      <c r="K24" s="246"/>
      <c r="L24" s="188"/>
    </row>
    <row r="25" spans="1:12" ht="15.75">
      <c r="A25" s="158">
        <v>15</v>
      </c>
      <c r="B25" s="365" t="s">
        <v>49</v>
      </c>
      <c r="C25" s="209">
        <v>4</v>
      </c>
      <c r="D25" s="209">
        <v>3</v>
      </c>
      <c r="E25" s="209">
        <v>12</v>
      </c>
      <c r="F25" s="209">
        <v>16</v>
      </c>
      <c r="G25" s="209">
        <f>F25+E25+D25+C25</f>
        <v>35</v>
      </c>
      <c r="H25" s="209">
        <v>1</v>
      </c>
      <c r="I25" s="209">
        <v>1</v>
      </c>
      <c r="J25" s="209">
        <v>2</v>
      </c>
      <c r="K25" s="209">
        <v>2</v>
      </c>
      <c r="L25" s="238">
        <v>6</v>
      </c>
    </row>
    <row r="26" spans="1:12" ht="15.75">
      <c r="A26" s="158">
        <v>16</v>
      </c>
      <c r="B26" s="365" t="s">
        <v>50</v>
      </c>
      <c r="C26" s="246"/>
      <c r="D26" s="246"/>
      <c r="E26" s="246"/>
      <c r="F26" s="246"/>
      <c r="G26" s="188"/>
      <c r="H26" s="246"/>
      <c r="I26" s="246"/>
      <c r="J26" s="246"/>
      <c r="K26" s="246"/>
      <c r="L26" s="188"/>
    </row>
    <row r="27" spans="1:12" ht="15.75">
      <c r="A27" s="158">
        <v>17</v>
      </c>
      <c r="B27" s="365" t="s">
        <v>51</v>
      </c>
      <c r="C27" s="246"/>
      <c r="D27" s="246"/>
      <c r="E27" s="246"/>
      <c r="F27" s="246"/>
      <c r="G27" s="188"/>
      <c r="H27" s="246"/>
      <c r="I27" s="246"/>
      <c r="J27" s="246"/>
      <c r="K27" s="246"/>
      <c r="L27" s="188"/>
    </row>
    <row r="28" spans="1:12" ht="15.75">
      <c r="A28" s="158">
        <v>18</v>
      </c>
      <c r="B28" s="365" t="s">
        <v>52</v>
      </c>
      <c r="C28" s="241">
        <v>19</v>
      </c>
      <c r="D28" s="241">
        <v>2</v>
      </c>
      <c r="E28" s="241">
        <v>7</v>
      </c>
      <c r="F28" s="241">
        <v>12</v>
      </c>
      <c r="G28" s="241">
        <v>40</v>
      </c>
      <c r="H28" s="241">
        <v>15</v>
      </c>
      <c r="I28" s="241">
        <v>2</v>
      </c>
      <c r="J28" s="241">
        <v>1</v>
      </c>
      <c r="K28" s="241">
        <v>0</v>
      </c>
      <c r="L28" s="241">
        <v>18</v>
      </c>
    </row>
    <row r="29" spans="1:12" ht="15.75">
      <c r="A29" s="158">
        <v>19</v>
      </c>
      <c r="B29" s="365" t="s">
        <v>53</v>
      </c>
      <c r="C29" s="438"/>
      <c r="D29" s="438"/>
      <c r="E29" s="438"/>
      <c r="F29" s="438"/>
      <c r="G29" s="439"/>
      <c r="H29" s="438"/>
      <c r="I29" s="438"/>
      <c r="J29" s="438"/>
      <c r="K29" s="438"/>
      <c r="L29" s="439"/>
    </row>
    <row r="30" spans="1:12" ht="15.75">
      <c r="A30" s="158">
        <v>20</v>
      </c>
      <c r="B30" s="370" t="s">
        <v>54</v>
      </c>
      <c r="C30" s="442">
        <v>43</v>
      </c>
      <c r="D30" s="442">
        <v>0</v>
      </c>
      <c r="E30" s="442">
        <v>7</v>
      </c>
      <c r="F30" s="442">
        <v>11</v>
      </c>
      <c r="G30" s="442">
        <v>61</v>
      </c>
      <c r="H30" s="442">
        <v>0</v>
      </c>
      <c r="I30" s="442">
        <v>0</v>
      </c>
      <c r="J30" s="442">
        <v>0</v>
      </c>
      <c r="K30" s="442">
        <v>11</v>
      </c>
      <c r="L30" s="442">
        <v>11</v>
      </c>
    </row>
    <row r="31" spans="1:12" ht="15.75">
      <c r="A31" s="158">
        <v>21</v>
      </c>
      <c r="B31" s="365" t="s">
        <v>55</v>
      </c>
      <c r="C31" s="440"/>
      <c r="D31" s="440"/>
      <c r="E31" s="440"/>
      <c r="F31" s="440"/>
      <c r="G31" s="441"/>
      <c r="H31" s="440"/>
      <c r="I31" s="440"/>
      <c r="J31" s="440"/>
      <c r="K31" s="440"/>
      <c r="L31" s="441"/>
    </row>
    <row r="32" spans="1:12" ht="15.75">
      <c r="A32" s="158">
        <v>22</v>
      </c>
      <c r="B32" s="365" t="s">
        <v>56</v>
      </c>
      <c r="C32" s="246"/>
      <c r="D32" s="246"/>
      <c r="E32" s="246"/>
      <c r="F32" s="246"/>
      <c r="G32" s="188"/>
      <c r="H32" s="246"/>
      <c r="I32" s="246"/>
      <c r="J32" s="246"/>
      <c r="K32" s="246">
        <v>306</v>
      </c>
      <c r="L32" s="188"/>
    </row>
    <row r="33" spans="1:12" ht="15.75">
      <c r="A33" s="158">
        <v>23</v>
      </c>
      <c r="B33" s="365" t="s">
        <v>57</v>
      </c>
      <c r="C33" s="246">
        <v>2</v>
      </c>
      <c r="D33" s="246">
        <v>2</v>
      </c>
      <c r="E33" s="246">
        <v>6</v>
      </c>
      <c r="F33" s="246">
        <v>9</v>
      </c>
      <c r="G33" s="188">
        <v>19</v>
      </c>
      <c r="H33" s="246">
        <v>0</v>
      </c>
      <c r="I33" s="246">
        <v>0</v>
      </c>
      <c r="J33" s="246">
        <v>0</v>
      </c>
      <c r="K33" s="246">
        <v>0</v>
      </c>
      <c r="L33" s="188">
        <v>0</v>
      </c>
    </row>
    <row r="34" spans="1:12" ht="15.75">
      <c r="A34" s="158">
        <v>24</v>
      </c>
      <c r="B34" s="365" t="s">
        <v>58</v>
      </c>
      <c r="C34" s="212">
        <v>2</v>
      </c>
      <c r="D34" s="212">
        <v>4</v>
      </c>
      <c r="E34" s="212">
        <v>33</v>
      </c>
      <c r="F34" s="212">
        <v>1</v>
      </c>
      <c r="G34" s="212">
        <f>SUM(C34:F34)</f>
        <v>40</v>
      </c>
      <c r="H34" s="212">
        <v>2</v>
      </c>
      <c r="I34" s="395">
        <v>0</v>
      </c>
      <c r="J34" s="395">
        <v>0</v>
      </c>
      <c r="K34" s="395">
        <v>0</v>
      </c>
      <c r="L34" s="212">
        <v>2</v>
      </c>
    </row>
    <row r="35" spans="1:12" ht="15.75">
      <c r="A35" s="158">
        <v>25</v>
      </c>
      <c r="B35" s="365" t="s">
        <v>59</v>
      </c>
      <c r="C35" s="246"/>
      <c r="D35" s="246"/>
      <c r="E35" s="246"/>
      <c r="F35" s="246"/>
      <c r="G35" s="188"/>
      <c r="H35" s="246"/>
      <c r="I35" s="246"/>
      <c r="J35" s="246"/>
      <c r="K35" s="246"/>
      <c r="L35" s="188"/>
    </row>
    <row r="36" spans="1:12" ht="15.75">
      <c r="A36" s="158">
        <v>26</v>
      </c>
      <c r="B36" s="365" t="s">
        <v>60</v>
      </c>
      <c r="C36" s="212">
        <v>11</v>
      </c>
      <c r="D36" s="212">
        <v>3</v>
      </c>
      <c r="E36" s="212">
        <v>10</v>
      </c>
      <c r="F36" s="212">
        <v>20</v>
      </c>
      <c r="G36" s="212">
        <v>41</v>
      </c>
      <c r="H36" s="212"/>
      <c r="I36" s="212"/>
      <c r="J36" s="212"/>
      <c r="K36" s="212">
        <v>5</v>
      </c>
      <c r="L36" s="212">
        <v>5</v>
      </c>
    </row>
    <row r="37" spans="1:12" ht="15.75">
      <c r="A37" s="158">
        <v>27</v>
      </c>
      <c r="B37" s="365" t="s">
        <v>61</v>
      </c>
      <c r="C37" s="246"/>
      <c r="D37" s="246"/>
      <c r="E37" s="246"/>
      <c r="F37" s="246"/>
      <c r="G37" s="188">
        <f aca="true" t="shared" si="0" ref="G37:G42">SUM(C37:F37)</f>
        <v>0</v>
      </c>
      <c r="H37" s="246"/>
      <c r="I37" s="246"/>
      <c r="J37" s="246"/>
      <c r="K37" s="246"/>
      <c r="L37" s="188">
        <f aca="true" t="shared" si="1" ref="L37:L42">SUM(H37:K37)</f>
        <v>0</v>
      </c>
    </row>
    <row r="38" spans="1:12" ht="15.75">
      <c r="A38" s="158">
        <v>28</v>
      </c>
      <c r="B38" s="365" t="s">
        <v>62</v>
      </c>
      <c r="C38" s="246"/>
      <c r="D38" s="246"/>
      <c r="E38" s="246"/>
      <c r="F38" s="246"/>
      <c r="G38" s="188">
        <f t="shared" si="0"/>
        <v>0</v>
      </c>
      <c r="H38" s="246"/>
      <c r="I38" s="246"/>
      <c r="J38" s="246"/>
      <c r="K38" s="246"/>
      <c r="L38" s="188">
        <f t="shared" si="1"/>
        <v>0</v>
      </c>
    </row>
    <row r="39" spans="1:12" ht="15.75">
      <c r="A39" s="158">
        <v>29</v>
      </c>
      <c r="B39" s="365" t="s">
        <v>63</v>
      </c>
      <c r="C39" s="230"/>
      <c r="D39" s="230"/>
      <c r="E39" s="230"/>
      <c r="F39" s="230"/>
      <c r="G39" s="188">
        <f t="shared" si="0"/>
        <v>0</v>
      </c>
      <c r="H39" s="230"/>
      <c r="I39" s="230"/>
      <c r="J39" s="230"/>
      <c r="K39" s="230"/>
      <c r="L39" s="188">
        <f t="shared" si="1"/>
        <v>0</v>
      </c>
    </row>
    <row r="40" spans="1:12" ht="15.75">
      <c r="A40" s="158">
        <v>30</v>
      </c>
      <c r="B40" s="365" t="s">
        <v>64</v>
      </c>
      <c r="C40" s="246"/>
      <c r="D40" s="246"/>
      <c r="E40" s="246"/>
      <c r="F40" s="246"/>
      <c r="G40" s="188">
        <f t="shared" si="0"/>
        <v>0</v>
      </c>
      <c r="H40" s="246"/>
      <c r="I40" s="246"/>
      <c r="J40" s="246"/>
      <c r="K40" s="246"/>
      <c r="L40" s="188">
        <f t="shared" si="1"/>
        <v>0</v>
      </c>
    </row>
    <row r="41" spans="1:12" ht="15.75">
      <c r="A41" s="158">
        <v>31</v>
      </c>
      <c r="B41" s="365" t="s">
        <v>65</v>
      </c>
      <c r="C41" s="242"/>
      <c r="D41" s="242"/>
      <c r="E41" s="242"/>
      <c r="F41" s="242"/>
      <c r="G41" s="188">
        <f t="shared" si="0"/>
        <v>0</v>
      </c>
      <c r="H41" s="242"/>
      <c r="I41" s="242"/>
      <c r="J41" s="242"/>
      <c r="K41" s="242"/>
      <c r="L41" s="188">
        <f t="shared" si="1"/>
        <v>0</v>
      </c>
    </row>
    <row r="42" spans="1:12" ht="15.75">
      <c r="A42" s="158">
        <v>32</v>
      </c>
      <c r="B42" s="365" t="s">
        <v>66</v>
      </c>
      <c r="C42" s="246">
        <v>6</v>
      </c>
      <c r="D42" s="246">
        <v>2</v>
      </c>
      <c r="E42" s="246">
        <v>12</v>
      </c>
      <c r="F42" s="246">
        <v>9</v>
      </c>
      <c r="G42" s="188">
        <f t="shared" si="0"/>
        <v>29</v>
      </c>
      <c r="H42" s="246">
        <v>0</v>
      </c>
      <c r="I42" s="246">
        <v>0</v>
      </c>
      <c r="J42" s="246">
        <v>0</v>
      </c>
      <c r="K42" s="246">
        <v>0</v>
      </c>
      <c r="L42" s="188">
        <f t="shared" si="1"/>
        <v>0</v>
      </c>
    </row>
    <row r="43" spans="1:12" ht="15.75">
      <c r="A43" s="158">
        <v>33</v>
      </c>
      <c r="B43" s="365" t="s">
        <v>67</v>
      </c>
      <c r="C43" s="242">
        <v>22</v>
      </c>
      <c r="D43" s="242">
        <v>5</v>
      </c>
      <c r="E43" s="242">
        <v>4</v>
      </c>
      <c r="F43" s="242">
        <v>15</v>
      </c>
      <c r="G43" s="188">
        <f aca="true" t="shared" si="2" ref="G43:G72">SUM(C43:F43)</f>
        <v>46</v>
      </c>
      <c r="H43" s="242"/>
      <c r="I43" s="242"/>
      <c r="J43" s="242"/>
      <c r="K43" s="242"/>
      <c r="L43" s="188">
        <f aca="true" t="shared" si="3" ref="L43:L73">SUM(H43:K43)</f>
        <v>0</v>
      </c>
    </row>
    <row r="44" spans="1:12" ht="15.75">
      <c r="A44" s="158">
        <v>34</v>
      </c>
      <c r="B44" s="365" t="s">
        <v>68</v>
      </c>
      <c r="C44" s="246"/>
      <c r="D44" s="246"/>
      <c r="E44" s="246"/>
      <c r="F44" s="246"/>
      <c r="G44" s="188">
        <f t="shared" si="2"/>
        <v>0</v>
      </c>
      <c r="H44" s="246"/>
      <c r="I44" s="246"/>
      <c r="J44" s="246"/>
      <c r="K44" s="246"/>
      <c r="L44" s="188">
        <f t="shared" si="3"/>
        <v>0</v>
      </c>
    </row>
    <row r="45" spans="1:12" ht="15.75">
      <c r="A45" s="158">
        <v>35</v>
      </c>
      <c r="B45" s="365" t="s">
        <v>69</v>
      </c>
      <c r="C45" s="246">
        <v>1</v>
      </c>
      <c r="D45" s="246">
        <v>0</v>
      </c>
      <c r="E45" s="246">
        <v>1</v>
      </c>
      <c r="F45" s="246">
        <v>0</v>
      </c>
      <c r="G45" s="188">
        <f t="shared" si="2"/>
        <v>2</v>
      </c>
      <c r="H45" s="246">
        <v>0</v>
      </c>
      <c r="I45" s="246">
        <v>0</v>
      </c>
      <c r="J45" s="246">
        <v>0</v>
      </c>
      <c r="K45" s="246">
        <v>0</v>
      </c>
      <c r="L45" s="188">
        <f t="shared" si="3"/>
        <v>0</v>
      </c>
    </row>
    <row r="46" spans="1:12" ht="15.75">
      <c r="A46" s="158">
        <v>36</v>
      </c>
      <c r="B46" s="365" t="s">
        <v>70</v>
      </c>
      <c r="C46" s="246">
        <v>2</v>
      </c>
      <c r="D46" s="246">
        <v>0</v>
      </c>
      <c r="E46" s="246">
        <v>8</v>
      </c>
      <c r="F46" s="246">
        <v>0</v>
      </c>
      <c r="G46" s="188">
        <f t="shared" si="2"/>
        <v>10</v>
      </c>
      <c r="H46" s="246">
        <v>6</v>
      </c>
      <c r="I46" s="246">
        <v>0</v>
      </c>
      <c r="J46" s="246">
        <v>0</v>
      </c>
      <c r="K46" s="246">
        <v>9</v>
      </c>
      <c r="L46" s="188">
        <f t="shared" si="3"/>
        <v>15</v>
      </c>
    </row>
    <row r="47" spans="1:12" ht="15.75">
      <c r="A47" s="158">
        <v>37</v>
      </c>
      <c r="B47" s="365" t="s">
        <v>71</v>
      </c>
      <c r="C47" s="212">
        <v>16</v>
      </c>
      <c r="D47" s="212">
        <v>0</v>
      </c>
      <c r="E47" s="212">
        <v>5</v>
      </c>
      <c r="F47" s="212">
        <v>10</v>
      </c>
      <c r="G47" s="188">
        <f t="shared" si="2"/>
        <v>31</v>
      </c>
      <c r="H47" s="212">
        <v>407</v>
      </c>
      <c r="I47" s="212">
        <v>0</v>
      </c>
      <c r="J47" s="212">
        <v>46</v>
      </c>
      <c r="K47" s="212">
        <v>167</v>
      </c>
      <c r="L47" s="188">
        <f t="shared" si="3"/>
        <v>620</v>
      </c>
    </row>
    <row r="48" spans="1:12" ht="15.75">
      <c r="A48" s="160">
        <v>38</v>
      </c>
      <c r="B48" s="344" t="s">
        <v>72</v>
      </c>
      <c r="C48" s="206"/>
      <c r="D48" s="206"/>
      <c r="E48" s="206"/>
      <c r="F48" s="206"/>
      <c r="G48" s="188">
        <f t="shared" si="2"/>
        <v>0</v>
      </c>
      <c r="H48" s="206"/>
      <c r="I48" s="206"/>
      <c r="J48" s="206"/>
      <c r="K48" s="206"/>
      <c r="L48" s="188">
        <f t="shared" si="3"/>
        <v>0</v>
      </c>
    </row>
    <row r="49" spans="1:12" ht="15.75">
      <c r="A49" s="158">
        <v>39</v>
      </c>
      <c r="B49" s="365" t="s">
        <v>73</v>
      </c>
      <c r="C49" s="246"/>
      <c r="D49" s="246"/>
      <c r="E49" s="246"/>
      <c r="F49" s="246"/>
      <c r="G49" s="188">
        <f t="shared" si="2"/>
        <v>0</v>
      </c>
      <c r="H49" s="246"/>
      <c r="I49" s="246"/>
      <c r="J49" s="246"/>
      <c r="K49" s="246"/>
      <c r="L49" s="188">
        <f t="shared" si="3"/>
        <v>0</v>
      </c>
    </row>
    <row r="50" spans="1:12" ht="15.75">
      <c r="A50" s="158">
        <v>40</v>
      </c>
      <c r="B50" s="365" t="s">
        <v>74</v>
      </c>
      <c r="C50" s="246">
        <v>7</v>
      </c>
      <c r="D50" s="246">
        <v>13</v>
      </c>
      <c r="E50" s="246">
        <v>9</v>
      </c>
      <c r="F50" s="246">
        <v>16</v>
      </c>
      <c r="G50" s="188">
        <f t="shared" si="2"/>
        <v>45</v>
      </c>
      <c r="H50" s="246">
        <v>209</v>
      </c>
      <c r="I50" s="246">
        <v>7</v>
      </c>
      <c r="J50" s="246">
        <v>324</v>
      </c>
      <c r="K50" s="246">
        <v>11</v>
      </c>
      <c r="L50" s="188">
        <f t="shared" si="3"/>
        <v>551</v>
      </c>
    </row>
    <row r="51" spans="1:12" ht="15.75">
      <c r="A51" s="158">
        <v>41</v>
      </c>
      <c r="B51" s="365" t="s">
        <v>75</v>
      </c>
      <c r="C51" s="230">
        <v>54</v>
      </c>
      <c r="D51" s="230">
        <v>4</v>
      </c>
      <c r="E51" s="230">
        <v>19</v>
      </c>
      <c r="F51" s="230">
        <v>24</v>
      </c>
      <c r="G51" s="189">
        <f t="shared" si="2"/>
        <v>101</v>
      </c>
      <c r="H51" s="230">
        <v>0</v>
      </c>
      <c r="I51" s="230">
        <v>0</v>
      </c>
      <c r="J51" s="230">
        <v>0</v>
      </c>
      <c r="K51" s="230">
        <v>0</v>
      </c>
      <c r="L51" s="189">
        <f t="shared" si="3"/>
        <v>0</v>
      </c>
    </row>
    <row r="52" spans="1:12" ht="15.75">
      <c r="A52" s="158">
        <v>42</v>
      </c>
      <c r="B52" s="365" t="s">
        <v>76</v>
      </c>
      <c r="C52" s="246"/>
      <c r="D52" s="246"/>
      <c r="E52" s="246"/>
      <c r="F52" s="246"/>
      <c r="G52" s="188">
        <f t="shared" si="2"/>
        <v>0</v>
      </c>
      <c r="H52" s="246"/>
      <c r="I52" s="246"/>
      <c r="J52" s="246"/>
      <c r="K52" s="246"/>
      <c r="L52" s="188">
        <f t="shared" si="3"/>
        <v>0</v>
      </c>
    </row>
    <row r="53" spans="1:12" ht="15.75">
      <c r="A53" s="158">
        <v>43</v>
      </c>
      <c r="B53" s="365" t="s">
        <v>77</v>
      </c>
      <c r="C53" s="292">
        <v>1</v>
      </c>
      <c r="D53" s="292">
        <v>4</v>
      </c>
      <c r="E53" s="292">
        <v>4</v>
      </c>
      <c r="F53" s="292">
        <v>5</v>
      </c>
      <c r="G53" s="192">
        <f>C53+D53+E53+F53</f>
        <v>14</v>
      </c>
      <c r="H53" s="292">
        <v>0</v>
      </c>
      <c r="I53" s="292">
        <v>0</v>
      </c>
      <c r="J53" s="292">
        <v>0</v>
      </c>
      <c r="K53" s="292">
        <v>5</v>
      </c>
      <c r="L53" s="192">
        <f>H53+I53+J53+K53</f>
        <v>5</v>
      </c>
    </row>
    <row r="54" spans="1:12" ht="15.75">
      <c r="A54" s="158">
        <v>44</v>
      </c>
      <c r="B54" s="365" t="s">
        <v>78</v>
      </c>
      <c r="C54" s="576" t="s">
        <v>29</v>
      </c>
      <c r="D54" s="576" t="s">
        <v>380</v>
      </c>
      <c r="E54" s="576" t="s">
        <v>178</v>
      </c>
      <c r="F54" s="576" t="s">
        <v>239</v>
      </c>
      <c r="G54" s="576" t="s">
        <v>290</v>
      </c>
      <c r="H54" s="576" t="s">
        <v>252</v>
      </c>
      <c r="I54" s="576" t="s">
        <v>239</v>
      </c>
      <c r="J54" s="576" t="s">
        <v>239</v>
      </c>
      <c r="K54" s="576" t="s">
        <v>239</v>
      </c>
      <c r="L54" s="576" t="s">
        <v>252</v>
      </c>
    </row>
    <row r="55" spans="1:12" ht="15.75">
      <c r="A55" s="158">
        <v>45</v>
      </c>
      <c r="B55" s="365" t="s">
        <v>79</v>
      </c>
      <c r="C55" s="299"/>
      <c r="D55" s="299"/>
      <c r="E55" s="299"/>
      <c r="F55" s="299"/>
      <c r="G55" s="194">
        <f t="shared" si="2"/>
        <v>0</v>
      </c>
      <c r="H55" s="299"/>
      <c r="I55" s="299"/>
      <c r="J55" s="299"/>
      <c r="K55" s="299"/>
      <c r="L55" s="194">
        <f t="shared" si="3"/>
        <v>0</v>
      </c>
    </row>
    <row r="56" spans="1:12" ht="15.75">
      <c r="A56" s="158">
        <v>46</v>
      </c>
      <c r="B56" s="365" t="s">
        <v>80</v>
      </c>
      <c r="C56" s="299"/>
      <c r="D56" s="299"/>
      <c r="E56" s="299"/>
      <c r="F56" s="299"/>
      <c r="G56" s="194">
        <f t="shared" si="2"/>
        <v>0</v>
      </c>
      <c r="H56" s="299"/>
      <c r="I56" s="299"/>
      <c r="J56" s="299"/>
      <c r="K56" s="299"/>
      <c r="L56" s="194">
        <f t="shared" si="3"/>
        <v>0</v>
      </c>
    </row>
    <row r="57" spans="1:12" ht="15.75">
      <c r="A57" s="158">
        <v>47</v>
      </c>
      <c r="B57" s="365" t="s">
        <v>81</v>
      </c>
      <c r="C57" s="246"/>
      <c r="D57" s="246"/>
      <c r="E57" s="246"/>
      <c r="F57" s="246"/>
      <c r="G57" s="188">
        <f t="shared" si="2"/>
        <v>0</v>
      </c>
      <c r="H57" s="246"/>
      <c r="I57" s="246"/>
      <c r="J57" s="246"/>
      <c r="K57" s="246"/>
      <c r="L57" s="188">
        <f t="shared" si="3"/>
        <v>0</v>
      </c>
    </row>
    <row r="58" spans="1:12" ht="15.75">
      <c r="A58" s="158">
        <v>48</v>
      </c>
      <c r="B58" s="365" t="s">
        <v>82</v>
      </c>
      <c r="C58" s="212"/>
      <c r="D58" s="212"/>
      <c r="E58" s="212"/>
      <c r="F58" s="212"/>
      <c r="G58" s="188">
        <f t="shared" si="2"/>
        <v>0</v>
      </c>
      <c r="H58" s="212"/>
      <c r="I58" s="212"/>
      <c r="J58" s="212"/>
      <c r="K58" s="212"/>
      <c r="L58" s="188">
        <f t="shared" si="3"/>
        <v>0</v>
      </c>
    </row>
    <row r="59" spans="1:12" ht="15.75">
      <c r="A59" s="158">
        <v>49</v>
      </c>
      <c r="B59" s="365" t="s">
        <v>83</v>
      </c>
      <c r="C59" s="246"/>
      <c r="D59" s="246"/>
      <c r="E59" s="246"/>
      <c r="F59" s="246"/>
      <c r="G59" s="188">
        <f t="shared" si="2"/>
        <v>0</v>
      </c>
      <c r="H59" s="246"/>
      <c r="I59" s="246"/>
      <c r="J59" s="246"/>
      <c r="K59" s="246"/>
      <c r="L59" s="188">
        <f t="shared" si="3"/>
        <v>0</v>
      </c>
    </row>
    <row r="60" spans="1:12" ht="15.75">
      <c r="A60" s="158">
        <v>50</v>
      </c>
      <c r="B60" s="365" t="s">
        <v>84</v>
      </c>
      <c r="C60" s="246"/>
      <c r="D60" s="246"/>
      <c r="E60" s="246"/>
      <c r="F60" s="246"/>
      <c r="G60" s="188">
        <f t="shared" si="2"/>
        <v>0</v>
      </c>
      <c r="H60" s="246"/>
      <c r="I60" s="246"/>
      <c r="J60" s="246"/>
      <c r="K60" s="246"/>
      <c r="L60" s="188">
        <f t="shared" si="3"/>
        <v>0</v>
      </c>
    </row>
    <row r="61" spans="1:12" ht="15.75">
      <c r="A61" s="158">
        <v>51</v>
      </c>
      <c r="B61" s="365" t="s">
        <v>85</v>
      </c>
      <c r="C61" s="246"/>
      <c r="D61" s="246"/>
      <c r="E61" s="246"/>
      <c r="F61" s="246"/>
      <c r="G61" s="188">
        <f t="shared" si="2"/>
        <v>0</v>
      </c>
      <c r="H61" s="246"/>
      <c r="I61" s="246"/>
      <c r="J61" s="246"/>
      <c r="K61" s="246"/>
      <c r="L61" s="188">
        <f t="shared" si="3"/>
        <v>0</v>
      </c>
    </row>
    <row r="62" spans="1:12" ht="15.75">
      <c r="A62" s="158">
        <v>52</v>
      </c>
      <c r="B62" s="365" t="s">
        <v>86</v>
      </c>
      <c r="C62" s="209">
        <v>19</v>
      </c>
      <c r="D62" s="209">
        <v>0</v>
      </c>
      <c r="E62" s="209">
        <v>7</v>
      </c>
      <c r="F62" s="209">
        <v>0</v>
      </c>
      <c r="G62" s="188">
        <f t="shared" si="2"/>
        <v>26</v>
      </c>
      <c r="H62" s="209">
        <v>0</v>
      </c>
      <c r="I62" s="209">
        <v>0</v>
      </c>
      <c r="J62" s="209">
        <v>3</v>
      </c>
      <c r="K62" s="209">
        <v>16</v>
      </c>
      <c r="L62" s="188">
        <f t="shared" si="3"/>
        <v>19</v>
      </c>
    </row>
    <row r="63" spans="1:12" ht="15.75">
      <c r="A63" s="158">
        <v>53</v>
      </c>
      <c r="B63" s="365" t="s">
        <v>87</v>
      </c>
      <c r="C63" s="243">
        <v>65</v>
      </c>
      <c r="D63" s="243">
        <v>1</v>
      </c>
      <c r="E63" s="243">
        <v>7</v>
      </c>
      <c r="F63" s="243">
        <v>9</v>
      </c>
      <c r="G63" s="188">
        <f t="shared" si="2"/>
        <v>82</v>
      </c>
      <c r="H63" s="243"/>
      <c r="I63" s="243"/>
      <c r="J63" s="243"/>
      <c r="K63" s="243"/>
      <c r="L63" s="188">
        <f t="shared" si="3"/>
        <v>0</v>
      </c>
    </row>
    <row r="64" spans="1:12" ht="15.75">
      <c r="A64" s="158">
        <v>54</v>
      </c>
      <c r="B64" s="365" t="s">
        <v>88</v>
      </c>
      <c r="C64" s="246"/>
      <c r="D64" s="246">
        <v>4</v>
      </c>
      <c r="E64" s="246"/>
      <c r="F64" s="246"/>
      <c r="G64" s="188">
        <f t="shared" si="2"/>
        <v>4</v>
      </c>
      <c r="H64" s="246"/>
      <c r="I64" s="246">
        <v>14</v>
      </c>
      <c r="J64" s="246"/>
      <c r="K64" s="246"/>
      <c r="L64" s="188">
        <f t="shared" si="3"/>
        <v>14</v>
      </c>
    </row>
    <row r="65" spans="1:12" ht="31.5">
      <c r="A65" s="158">
        <v>55</v>
      </c>
      <c r="B65" s="365" t="s">
        <v>89</v>
      </c>
      <c r="C65" s="246"/>
      <c r="D65" s="246"/>
      <c r="E65" s="246"/>
      <c r="F65" s="246"/>
      <c r="G65" s="188">
        <f t="shared" si="2"/>
        <v>0</v>
      </c>
      <c r="H65" s="246"/>
      <c r="I65" s="246"/>
      <c r="J65" s="246"/>
      <c r="K65" s="246"/>
      <c r="L65" s="188">
        <f t="shared" si="3"/>
        <v>0</v>
      </c>
    </row>
    <row r="66" spans="1:12" ht="15.75">
      <c r="A66" s="158">
        <v>56</v>
      </c>
      <c r="B66" s="365" t="s">
        <v>203</v>
      </c>
      <c r="C66" s="246">
        <v>8</v>
      </c>
      <c r="D66" s="246">
        <v>7</v>
      </c>
      <c r="E66" s="246">
        <v>11</v>
      </c>
      <c r="F66" s="246">
        <v>21</v>
      </c>
      <c r="G66" s="188">
        <f t="shared" si="2"/>
        <v>47</v>
      </c>
      <c r="H66" s="246">
        <v>0</v>
      </c>
      <c r="I66" s="246">
        <v>0</v>
      </c>
      <c r="J66" s="246">
        <v>0</v>
      </c>
      <c r="K66" s="246">
        <v>1</v>
      </c>
      <c r="L66" s="188">
        <f t="shared" si="3"/>
        <v>1</v>
      </c>
    </row>
    <row r="67" spans="1:12" ht="15.75">
      <c r="A67" s="158">
        <v>57</v>
      </c>
      <c r="B67" s="365" t="s">
        <v>91</v>
      </c>
      <c r="C67" s="212">
        <v>6</v>
      </c>
      <c r="D67" s="212">
        <v>5</v>
      </c>
      <c r="E67" s="212">
        <v>8</v>
      </c>
      <c r="F67" s="212"/>
      <c r="G67" s="212">
        <v>19</v>
      </c>
      <c r="H67" s="212">
        <v>425</v>
      </c>
      <c r="I67" s="212">
        <v>33</v>
      </c>
      <c r="J67" s="212">
        <v>316</v>
      </c>
      <c r="K67" s="212">
        <v>580</v>
      </c>
      <c r="L67" s="212">
        <f>H67+I67+J67+K67</f>
        <v>1354</v>
      </c>
    </row>
    <row r="68" spans="1:12" ht="15.75">
      <c r="A68" s="158">
        <v>0</v>
      </c>
      <c r="B68" s="365" t="s">
        <v>92</v>
      </c>
      <c r="C68" s="246">
        <v>36</v>
      </c>
      <c r="D68" s="246">
        <v>4</v>
      </c>
      <c r="E68" s="246">
        <v>8</v>
      </c>
      <c r="F68" s="246">
        <v>12</v>
      </c>
      <c r="G68" s="188">
        <f t="shared" si="2"/>
        <v>60</v>
      </c>
      <c r="H68" s="246">
        <v>0</v>
      </c>
      <c r="I68" s="246">
        <v>0</v>
      </c>
      <c r="J68" s="246">
        <v>0</v>
      </c>
      <c r="K68" s="246">
        <v>0</v>
      </c>
      <c r="L68" s="188">
        <f t="shared" si="3"/>
        <v>0</v>
      </c>
    </row>
    <row r="69" spans="1:12" ht="15.75">
      <c r="A69" s="158">
        <v>59</v>
      </c>
      <c r="B69" s="365" t="s">
        <v>93</v>
      </c>
      <c r="C69" s="246"/>
      <c r="D69" s="246"/>
      <c r="E69" s="246"/>
      <c r="F69" s="246"/>
      <c r="G69" s="188">
        <f t="shared" si="2"/>
        <v>0</v>
      </c>
      <c r="H69" s="246"/>
      <c r="I69" s="246"/>
      <c r="J69" s="246"/>
      <c r="K69" s="246"/>
      <c r="L69" s="188">
        <f t="shared" si="3"/>
        <v>0</v>
      </c>
    </row>
    <row r="70" spans="1:12" ht="31.5">
      <c r="A70" s="158">
        <v>60</v>
      </c>
      <c r="B70" s="365" t="s">
        <v>94</v>
      </c>
      <c r="C70" s="242">
        <v>9</v>
      </c>
      <c r="D70" s="242">
        <v>9</v>
      </c>
      <c r="E70" s="242">
        <v>2</v>
      </c>
      <c r="F70" s="242">
        <v>6</v>
      </c>
      <c r="G70" s="242">
        <v>26</v>
      </c>
      <c r="H70" s="242">
        <v>0</v>
      </c>
      <c r="I70" s="242">
        <v>0</v>
      </c>
      <c r="J70" s="242">
        <v>0</v>
      </c>
      <c r="K70" s="242">
        <v>0</v>
      </c>
      <c r="L70" s="242">
        <v>0</v>
      </c>
    </row>
    <row r="71" spans="1:12" ht="15.75">
      <c r="A71" s="158">
        <v>61</v>
      </c>
      <c r="B71" s="365" t="s">
        <v>95</v>
      </c>
      <c r="C71" s="242">
        <v>15</v>
      </c>
      <c r="D71" s="242"/>
      <c r="E71" s="242">
        <v>7</v>
      </c>
      <c r="F71" s="242"/>
      <c r="G71" s="188">
        <f t="shared" si="2"/>
        <v>22</v>
      </c>
      <c r="H71" s="242">
        <v>403</v>
      </c>
      <c r="I71" s="242"/>
      <c r="J71" s="242">
        <v>190</v>
      </c>
      <c r="K71" s="242"/>
      <c r="L71" s="188">
        <f t="shared" si="3"/>
        <v>593</v>
      </c>
    </row>
    <row r="72" spans="1:12" ht="15.75">
      <c r="A72" s="158">
        <v>62</v>
      </c>
      <c r="B72" s="365" t="s">
        <v>96</v>
      </c>
      <c r="C72" s="246"/>
      <c r="D72" s="246"/>
      <c r="E72" s="246"/>
      <c r="F72" s="246"/>
      <c r="G72" s="188">
        <f t="shared" si="2"/>
        <v>0</v>
      </c>
      <c r="H72" s="246"/>
      <c r="I72" s="246"/>
      <c r="J72" s="246"/>
      <c r="K72" s="246"/>
      <c r="L72" s="188">
        <f t="shared" si="3"/>
        <v>0</v>
      </c>
    </row>
    <row r="73" spans="1:12" ht="15.75">
      <c r="A73" s="158">
        <v>63</v>
      </c>
      <c r="B73" s="365" t="s">
        <v>97</v>
      </c>
      <c r="C73" s="246">
        <v>16</v>
      </c>
      <c r="D73" s="246">
        <v>6</v>
      </c>
      <c r="E73" s="246">
        <v>6</v>
      </c>
      <c r="F73" s="246">
        <v>13</v>
      </c>
      <c r="G73" s="188">
        <v>41</v>
      </c>
      <c r="H73" s="246">
        <v>0</v>
      </c>
      <c r="I73" s="246">
        <v>0</v>
      </c>
      <c r="J73" s="246">
        <v>0</v>
      </c>
      <c r="K73" s="246">
        <v>0</v>
      </c>
      <c r="L73" s="188">
        <f t="shared" si="3"/>
        <v>0</v>
      </c>
    </row>
    <row r="74" spans="1:12" ht="13.5" thickBot="1">
      <c r="A74" s="557" t="s">
        <v>98</v>
      </c>
      <c r="B74" s="558"/>
      <c r="C74" s="161"/>
      <c r="D74" s="161"/>
      <c r="E74" s="161"/>
      <c r="F74" s="161"/>
      <c r="G74" s="161"/>
      <c r="H74" s="161"/>
      <c r="I74" s="161"/>
      <c r="J74" s="161"/>
      <c r="K74" s="161"/>
      <c r="L74" s="162"/>
    </row>
    <row r="75" spans="1:12" ht="12.75">
      <c r="A75" s="10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10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9.5">
      <c r="A77" s="107" t="s">
        <v>99</v>
      </c>
      <c r="C77" s="108"/>
      <c r="D77" s="109"/>
      <c r="E77" s="109"/>
      <c r="F77" s="109"/>
      <c r="G77" s="109"/>
      <c r="H77" s="109"/>
      <c r="I77" s="113"/>
      <c r="J77" s="113"/>
      <c r="K77" s="108"/>
      <c r="L77" s="31"/>
    </row>
    <row r="78" spans="1:13" ht="15.75">
      <c r="A78" s="556" t="s">
        <v>100</v>
      </c>
      <c r="B78" s="556"/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</row>
    <row r="79" spans="1:13" ht="15.75">
      <c r="A79" s="556" t="s">
        <v>101</v>
      </c>
      <c r="B79" s="556"/>
      <c r="C79" s="556"/>
      <c r="D79" s="556"/>
      <c r="E79" s="556"/>
      <c r="F79" s="556"/>
      <c r="G79" s="556"/>
      <c r="H79" s="556"/>
      <c r="I79" s="556"/>
      <c r="J79" s="556"/>
      <c r="K79" s="556"/>
      <c r="L79" s="556"/>
      <c r="M79" s="556"/>
    </row>
  </sheetData>
  <sheetProtection/>
  <mergeCells count="13">
    <mergeCell ref="A1:C1"/>
    <mergeCell ref="A2:L2"/>
    <mergeCell ref="A3:L3"/>
    <mergeCell ref="A4:L4"/>
    <mergeCell ref="C8:G8"/>
    <mergeCell ref="H8:L8"/>
    <mergeCell ref="A78:M78"/>
    <mergeCell ref="A79:M79"/>
    <mergeCell ref="A74:B74"/>
    <mergeCell ref="A7:A10"/>
    <mergeCell ref="B7:B10"/>
    <mergeCell ref="C7:L7"/>
    <mergeCell ref="H12:I12"/>
  </mergeCells>
  <printOptions/>
  <pageMargins left="1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THu Ha</cp:lastModifiedBy>
  <cp:lastPrinted>2010-11-13T20:32:50Z</cp:lastPrinted>
  <dcterms:created xsi:type="dcterms:W3CDTF">2010-06-28T09:14:51Z</dcterms:created>
  <dcterms:modified xsi:type="dcterms:W3CDTF">2010-11-25T14:21:33Z</dcterms:modified>
  <cp:category/>
  <cp:version/>
  <cp:contentType/>
  <cp:contentStatus/>
</cp:coreProperties>
</file>